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5180" windowHeight="8835" activeTab="1"/>
  </bookViews>
  <sheets>
    <sheet name="välimatkat" sheetId="1" r:id="rId1"/>
    <sheet name="Jos" sheetId="2" r:id="rId2"/>
  </sheets>
  <definedNames>
    <definedName name="välimatkataulukko" localSheetId="0">välimatkat!$A$18:$J$30</definedName>
  </definedNames>
  <calcPr calcId="125725"/>
</workbook>
</file>

<file path=xl/calcChain.xml><?xml version="1.0" encoding="utf-8"?>
<calcChain xmlns="http://schemas.openxmlformats.org/spreadsheetml/2006/main">
  <c r="M27" i="2"/>
  <c r="M28"/>
  <c r="M29"/>
  <c r="M30"/>
  <c r="M31"/>
  <c r="M26"/>
  <c r="M32" s="1"/>
  <c r="L27"/>
  <c r="L28"/>
  <c r="L29"/>
  <c r="L30"/>
  <c r="L31"/>
  <c r="L26"/>
  <c r="K31"/>
  <c r="K30"/>
  <c r="K29"/>
  <c r="K28"/>
  <c r="K27"/>
  <c r="K26"/>
  <c r="J32"/>
  <c r="L32"/>
  <c r="I32"/>
  <c r="J27"/>
  <c r="J28"/>
  <c r="J29"/>
  <c r="J30"/>
  <c r="J31"/>
  <c r="J26"/>
  <c r="I27"/>
  <c r="I28"/>
  <c r="I29"/>
  <c r="I30"/>
  <c r="I31"/>
  <c r="I26"/>
  <c r="D14"/>
  <c r="D24"/>
  <c r="D23"/>
  <c r="D22"/>
  <c r="D21"/>
  <c r="D20"/>
  <c r="D19"/>
  <c r="D18"/>
  <c r="D17"/>
  <c r="D16"/>
  <c r="D15"/>
  <c r="N31" i="1"/>
  <c r="O31"/>
  <c r="V31" s="1"/>
  <c r="W31" s="1"/>
  <c r="P31"/>
  <c r="Q31"/>
  <c r="R31"/>
  <c r="S31"/>
  <c r="T31"/>
  <c r="U31"/>
  <c r="M31"/>
  <c r="V19"/>
  <c r="W19" s="1"/>
  <c r="W20"/>
  <c r="W21"/>
  <c r="W22"/>
  <c r="W23"/>
  <c r="W24"/>
  <c r="W25"/>
  <c r="W26"/>
  <c r="W27"/>
  <c r="W28"/>
  <c r="W29"/>
  <c r="W30"/>
  <c r="V20"/>
  <c r="V21"/>
  <c r="V22"/>
  <c r="V23"/>
  <c r="V24"/>
  <c r="V25"/>
  <c r="V26"/>
  <c r="V27"/>
  <c r="V28"/>
  <c r="V29"/>
  <c r="V30"/>
  <c r="V56"/>
  <c r="V57"/>
  <c r="V58"/>
  <c r="V59"/>
  <c r="V60"/>
  <c r="V61"/>
  <c r="V62"/>
  <c r="V63"/>
  <c r="V64"/>
  <c r="V65"/>
  <c r="V55"/>
  <c r="U37"/>
  <c r="U38"/>
  <c r="U39"/>
  <c r="U40"/>
  <c r="U41"/>
  <c r="U42"/>
  <c r="U43"/>
  <c r="U44"/>
  <c r="U45"/>
  <c r="U46"/>
  <c r="U47"/>
  <c r="T37"/>
  <c r="T38"/>
  <c r="T39"/>
  <c r="T40"/>
  <c r="T41"/>
  <c r="T42"/>
  <c r="T43"/>
  <c r="T44"/>
  <c r="T45"/>
  <c r="T46"/>
  <c r="T47"/>
  <c r="S37"/>
  <c r="S38"/>
  <c r="S39"/>
  <c r="S40"/>
  <c r="S41"/>
  <c r="S42"/>
  <c r="S43"/>
  <c r="S44"/>
  <c r="S45"/>
  <c r="S46"/>
  <c r="S47"/>
  <c r="R37"/>
  <c r="R38"/>
  <c r="R39"/>
  <c r="R40"/>
  <c r="R41"/>
  <c r="R42"/>
  <c r="R43"/>
  <c r="R44"/>
  <c r="R45"/>
  <c r="R46"/>
  <c r="R47"/>
  <c r="Q37"/>
  <c r="Q38"/>
  <c r="Q39"/>
  <c r="Q40"/>
  <c r="Q41"/>
  <c r="Q42"/>
  <c r="Q43"/>
  <c r="Q44"/>
  <c r="Q45"/>
  <c r="Q46"/>
  <c r="Q47"/>
  <c r="P37"/>
  <c r="P38"/>
  <c r="P39"/>
  <c r="P40"/>
  <c r="P41"/>
  <c r="P42"/>
  <c r="P43"/>
  <c r="P44"/>
  <c r="P45"/>
  <c r="P46"/>
  <c r="P47"/>
  <c r="O37"/>
  <c r="O38"/>
  <c r="O39"/>
  <c r="O40"/>
  <c r="O41"/>
  <c r="O42"/>
  <c r="O43"/>
  <c r="O44"/>
  <c r="O45"/>
  <c r="O46"/>
  <c r="O47"/>
  <c r="N37"/>
  <c r="N38"/>
  <c r="N39"/>
  <c r="N40"/>
  <c r="N41"/>
  <c r="N42"/>
  <c r="N43"/>
  <c r="N44"/>
  <c r="N45"/>
  <c r="N46"/>
  <c r="N47"/>
  <c r="M37"/>
  <c r="M38"/>
  <c r="M39"/>
  <c r="M40"/>
  <c r="M41"/>
  <c r="M42"/>
  <c r="M43"/>
  <c r="M44"/>
  <c r="M45"/>
  <c r="M46"/>
  <c r="M47"/>
  <c r="U36"/>
  <c r="T36"/>
  <c r="S36"/>
  <c r="R36"/>
  <c r="Q36"/>
  <c r="P36"/>
  <c r="O36"/>
  <c r="M36"/>
  <c r="U58"/>
  <c r="N54"/>
  <c r="O54"/>
  <c r="P54"/>
  <c r="Q54"/>
  <c r="R54"/>
  <c r="S54"/>
  <c r="T54"/>
  <c r="U54"/>
  <c r="N55"/>
  <c r="O55"/>
  <c r="P55"/>
  <c r="Q55"/>
  <c r="R55"/>
  <c r="S55"/>
  <c r="T55"/>
  <c r="U55"/>
  <c r="N56"/>
  <c r="O56"/>
  <c r="P56"/>
  <c r="Q56"/>
  <c r="R56"/>
  <c r="S56"/>
  <c r="T56"/>
  <c r="U56"/>
  <c r="N57"/>
  <c r="O57"/>
  <c r="P57"/>
  <c r="Q57"/>
  <c r="R57"/>
  <c r="S57"/>
  <c r="T57"/>
  <c r="U57"/>
  <c r="N58"/>
  <c r="O58"/>
  <c r="P58"/>
  <c r="Q58"/>
  <c r="R58"/>
  <c r="S58"/>
  <c r="T58"/>
  <c r="N59"/>
  <c r="O59"/>
  <c r="P59"/>
  <c r="Q59"/>
  <c r="R59"/>
  <c r="S59"/>
  <c r="T59"/>
  <c r="U59"/>
  <c r="N60"/>
  <c r="O60"/>
  <c r="P60"/>
  <c r="Q60"/>
  <c r="R60"/>
  <c r="S60"/>
  <c r="T60"/>
  <c r="U60"/>
  <c r="N61"/>
  <c r="O61"/>
  <c r="P61"/>
  <c r="Q61"/>
  <c r="R61"/>
  <c r="S61"/>
  <c r="T61"/>
  <c r="U61"/>
  <c r="N62"/>
  <c r="O62"/>
  <c r="P62"/>
  <c r="Q62"/>
  <c r="R62"/>
  <c r="S62"/>
  <c r="T62"/>
  <c r="U62"/>
  <c r="N63"/>
  <c r="O63"/>
  <c r="P63"/>
  <c r="Q63"/>
  <c r="R63"/>
  <c r="S63"/>
  <c r="T63"/>
  <c r="U63"/>
  <c r="N64"/>
  <c r="O64"/>
  <c r="P64"/>
  <c r="Q64"/>
  <c r="R64"/>
  <c r="S64"/>
  <c r="T64"/>
  <c r="U64"/>
  <c r="N65"/>
  <c r="O65"/>
  <c r="P65"/>
  <c r="Q65"/>
  <c r="R65"/>
  <c r="S65"/>
  <c r="T65"/>
  <c r="U65"/>
  <c r="N66"/>
  <c r="P66"/>
  <c r="Q66"/>
  <c r="R66"/>
  <c r="S66"/>
  <c r="T66"/>
  <c r="U66"/>
  <c r="M55"/>
  <c r="M56"/>
  <c r="M57"/>
  <c r="M58"/>
  <c r="M59"/>
  <c r="M60"/>
  <c r="M61"/>
  <c r="M62"/>
  <c r="M63"/>
  <c r="M64"/>
  <c r="M65"/>
  <c r="M54"/>
  <c r="B55"/>
  <c r="C55"/>
  <c r="D55"/>
  <c r="E55"/>
  <c r="F55"/>
  <c r="G55"/>
  <c r="H55"/>
  <c r="I55"/>
  <c r="J55"/>
  <c r="K55"/>
  <c r="B56"/>
  <c r="C56"/>
  <c r="D56"/>
  <c r="E56"/>
  <c r="F56"/>
  <c r="G56"/>
  <c r="H56"/>
  <c r="I56"/>
  <c r="J56"/>
  <c r="K56"/>
  <c r="B57"/>
  <c r="C57"/>
  <c r="D57"/>
  <c r="E57"/>
  <c r="F57"/>
  <c r="G57"/>
  <c r="H57"/>
  <c r="I57"/>
  <c r="J57"/>
  <c r="K57"/>
  <c r="B58"/>
  <c r="C58"/>
  <c r="D58"/>
  <c r="E58"/>
  <c r="F58"/>
  <c r="G58"/>
  <c r="H58"/>
  <c r="I58"/>
  <c r="J58"/>
  <c r="K58"/>
  <c r="B59"/>
  <c r="C59"/>
  <c r="D59"/>
  <c r="E59"/>
  <c r="F59"/>
  <c r="G59"/>
  <c r="H59"/>
  <c r="I59"/>
  <c r="J59"/>
  <c r="K59"/>
  <c r="B60"/>
  <c r="C60"/>
  <c r="D60"/>
  <c r="E60"/>
  <c r="F60"/>
  <c r="G60"/>
  <c r="H60"/>
  <c r="I60"/>
  <c r="J60"/>
  <c r="K60"/>
  <c r="B61"/>
  <c r="C61"/>
  <c r="D61"/>
  <c r="E61"/>
  <c r="F61"/>
  <c r="G61"/>
  <c r="H61"/>
  <c r="I61"/>
  <c r="J61"/>
  <c r="K61"/>
  <c r="B62"/>
  <c r="C62"/>
  <c r="D62"/>
  <c r="E62"/>
  <c r="F62"/>
  <c r="G62"/>
  <c r="H62"/>
  <c r="I62"/>
  <c r="J62"/>
  <c r="K62"/>
  <c r="B63"/>
  <c r="C63"/>
  <c r="D63"/>
  <c r="E63"/>
  <c r="F63"/>
  <c r="G63"/>
  <c r="H63"/>
  <c r="I63"/>
  <c r="J63"/>
  <c r="K63"/>
  <c r="B64"/>
  <c r="C64"/>
  <c r="D64"/>
  <c r="E64"/>
  <c r="F64"/>
  <c r="G64"/>
  <c r="H64"/>
  <c r="I64"/>
  <c r="J64"/>
  <c r="K64"/>
  <c r="B65"/>
  <c r="C65"/>
  <c r="D65"/>
  <c r="E65"/>
  <c r="F65"/>
  <c r="G65"/>
  <c r="H65"/>
  <c r="I65"/>
  <c r="J65"/>
  <c r="K65"/>
  <c r="C54"/>
  <c r="D54"/>
  <c r="K54" s="1"/>
  <c r="E54"/>
  <c r="F54"/>
  <c r="G54"/>
  <c r="H54"/>
  <c r="I54"/>
  <c r="J54"/>
  <c r="C66"/>
  <c r="E66"/>
  <c r="F66"/>
  <c r="G66"/>
  <c r="H66"/>
  <c r="I66"/>
  <c r="J66"/>
  <c r="B66"/>
  <c r="B54"/>
  <c r="N36"/>
  <c r="J37"/>
  <c r="J38"/>
  <c r="J39"/>
  <c r="J40"/>
  <c r="J41"/>
  <c r="J42"/>
  <c r="J43"/>
  <c r="J44"/>
  <c r="J45"/>
  <c r="J46"/>
  <c r="J47"/>
  <c r="J36"/>
  <c r="I37"/>
  <c r="I38"/>
  <c r="I39"/>
  <c r="I40"/>
  <c r="I41"/>
  <c r="I42"/>
  <c r="I43"/>
  <c r="I44"/>
  <c r="I45"/>
  <c r="I46"/>
  <c r="I47"/>
  <c r="I36"/>
  <c r="H37"/>
  <c r="H38"/>
  <c r="H39"/>
  <c r="H40"/>
  <c r="H41"/>
  <c r="H42"/>
  <c r="H43"/>
  <c r="H44"/>
  <c r="H45"/>
  <c r="H46"/>
  <c r="H47"/>
  <c r="H36"/>
  <c r="G37"/>
  <c r="G38"/>
  <c r="G39"/>
  <c r="G40"/>
  <c r="G41"/>
  <c r="G42"/>
  <c r="G43"/>
  <c r="G44"/>
  <c r="G45"/>
  <c r="G46"/>
  <c r="G47"/>
  <c r="G36"/>
  <c r="F37"/>
  <c r="F38"/>
  <c r="F39"/>
  <c r="F40"/>
  <c r="F41"/>
  <c r="F42"/>
  <c r="F43"/>
  <c r="F44"/>
  <c r="F45"/>
  <c r="F46"/>
  <c r="F47"/>
  <c r="F36"/>
  <c r="B37"/>
  <c r="B38"/>
  <c r="B39"/>
  <c r="B40"/>
  <c r="B41"/>
  <c r="B42"/>
  <c r="B43"/>
  <c r="B44"/>
  <c r="B45"/>
  <c r="B46"/>
  <c r="B47"/>
  <c r="B36"/>
  <c r="C37"/>
  <c r="C38"/>
  <c r="C39"/>
  <c r="C40"/>
  <c r="C41"/>
  <c r="C42"/>
  <c r="C43"/>
  <c r="C44"/>
  <c r="C45"/>
  <c r="C46"/>
  <c r="C47"/>
  <c r="C36"/>
  <c r="D37"/>
  <c r="D38"/>
  <c r="D39"/>
  <c r="D40"/>
  <c r="D41"/>
  <c r="D42"/>
  <c r="D43"/>
  <c r="D44"/>
  <c r="D45"/>
  <c r="D46"/>
  <c r="D47"/>
  <c r="D36"/>
  <c r="E37"/>
  <c r="E38"/>
  <c r="E39"/>
  <c r="E40"/>
  <c r="E41"/>
  <c r="E42"/>
  <c r="E43"/>
  <c r="E44"/>
  <c r="E45"/>
  <c r="E46"/>
  <c r="E47"/>
  <c r="E36"/>
  <c r="D66" l="1"/>
  <c r="K66" s="1"/>
  <c r="O66"/>
  <c r="V54"/>
  <c r="V66" s="1"/>
  <c r="M66"/>
</calcChain>
</file>

<file path=xl/sharedStrings.xml><?xml version="1.0" encoding="utf-8"?>
<sst xmlns="http://schemas.openxmlformats.org/spreadsheetml/2006/main" count="311" uniqueCount="76">
  <si>
    <t>Laske matkakorvaukset oheisten tietojen perusteella. Tarvitset ainakin haku- (PHAKU tai VHAKU) ja summafunktiota.</t>
  </si>
  <si>
    <t>Tee kaksi korvauksenlaskentavaihtoehtoa samaan taulukkoon.</t>
  </si>
  <si>
    <t>Kuka hyötyy b-vaihtoehdosta?</t>
  </si>
  <si>
    <t>Laske myös osallistumiskertojen määrä ja osallistumisprosentti jokaiselle orkesterin jäsenelle.</t>
  </si>
  <si>
    <t>Laske montako soittajaa on ollut mukana eri esiintymisissä.</t>
  </si>
  <si>
    <t>VÄLIMATKAT</t>
  </si>
  <si>
    <t>nimi</t>
  </si>
  <si>
    <t>Jokiniemi</t>
  </si>
  <si>
    <t>Kytäjä</t>
  </si>
  <si>
    <t>Launonen</t>
  </si>
  <si>
    <t>Loppi</t>
  </si>
  <si>
    <t>Läyliäinen</t>
  </si>
  <si>
    <t>Pilpala</t>
  </si>
  <si>
    <t>Räyskälä</t>
  </si>
  <si>
    <t>Topeno</t>
  </si>
  <si>
    <t>Vojakkala</t>
  </si>
  <si>
    <t>Aatu</t>
  </si>
  <si>
    <t>Armas</t>
  </si>
  <si>
    <t>Leena</t>
  </si>
  <si>
    <t>Kutvonen</t>
  </si>
  <si>
    <t>Kirsi</t>
  </si>
  <si>
    <t>Anu</t>
  </si>
  <si>
    <t>Sulo</t>
  </si>
  <si>
    <t>Tapsa</t>
  </si>
  <si>
    <t>Kari</t>
  </si>
  <si>
    <t>Marimella</t>
  </si>
  <si>
    <t>Päivi</t>
  </si>
  <si>
    <t>Chrisse</t>
  </si>
  <si>
    <t>ESIINTYMISET</t>
  </si>
  <si>
    <t>konsertti</t>
  </si>
  <si>
    <t>veter.juhla</t>
  </si>
  <si>
    <t>järjestelyt</t>
  </si>
  <si>
    <t>Levyn julk.</t>
  </si>
  <si>
    <t>Peijaiset</t>
  </si>
  <si>
    <t>toritapahtuma</t>
  </si>
  <si>
    <t>tanssit</t>
  </si>
  <si>
    <t>tanssiaiset</t>
  </si>
  <si>
    <t>itsenäisyysjuhla</t>
  </si>
  <si>
    <t>x</t>
  </si>
  <si>
    <t>Phaku ja Vhaku harjoitus</t>
  </si>
  <si>
    <t>Alennus-
prosentti</t>
  </si>
  <si>
    <t>Tuote</t>
  </si>
  <si>
    <t>Yksikkö-
hinta</t>
  </si>
  <si>
    <t>yli 5 kpl</t>
  </si>
  <si>
    <t>Yli 20 kpl</t>
  </si>
  <si>
    <t>Tuote A</t>
  </si>
  <si>
    <t>Tuote B</t>
  </si>
  <si>
    <t>Tuote C</t>
  </si>
  <si>
    <t>Tuote D</t>
  </si>
  <si>
    <t>Tilaajan nimi</t>
  </si>
  <si>
    <t>Tuoteen nimi</t>
  </si>
  <si>
    <t>Lukumäärä</t>
  </si>
  <si>
    <t>Elli</t>
  </si>
  <si>
    <t>Kalle</t>
  </si>
  <si>
    <t>Matti</t>
  </si>
  <si>
    <t>Otto</t>
  </si>
  <si>
    <t>Heikki</t>
  </si>
  <si>
    <t>Liisa</t>
  </si>
  <si>
    <t>Summa</t>
  </si>
  <si>
    <t>Laske kullekin tilaajalle tilauksen summa summa ruutuun, sekä laske tilauksien yhteissumma</t>
  </si>
  <si>
    <t>Käytä Jos-lausetta sekä summa.jos lausetta</t>
  </si>
  <si>
    <t>Tilauksien yhteissumma</t>
  </si>
  <si>
    <t>yhteensä:</t>
  </si>
  <si>
    <t>a) Käytä oikeaa km-korvausta 0,43  €/km.</t>
  </si>
  <si>
    <t>b) Maksa 0,10 €/km ja 15 €/läsnäolokerta.</t>
  </si>
  <si>
    <t>ESIINTYMISET (a, korvaukset 0,43e/km)</t>
  </si>
  <si>
    <t>KORVAUKSET (a)</t>
  </si>
  <si>
    <t>KORVAUKSET (b)</t>
  </si>
  <si>
    <t>Yhteensä</t>
  </si>
  <si>
    <t>kpl</t>
  </si>
  <si>
    <t>Osallistuminen</t>
  </si>
  <si>
    <t>%</t>
  </si>
  <si>
    <t>Alennus</t>
  </si>
  <si>
    <t>Loppusumma</t>
  </si>
  <si>
    <t>Tilauksien lkm</t>
  </si>
  <si>
    <t>Alennus%</t>
  </si>
</sst>
</file>

<file path=xl/styles.xml><?xml version="1.0" encoding="utf-8"?>
<styleSheet xmlns="http://schemas.openxmlformats.org/spreadsheetml/2006/main">
  <numFmts count="2">
    <numFmt numFmtId="164" formatCode="d\.m\.yy"/>
    <numFmt numFmtId="165" formatCode="0.0\ %"/>
  </numFmts>
  <fonts count="8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2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5"/>
      </left>
      <right style="thick">
        <color indexed="9"/>
      </right>
      <top style="thick">
        <color indexed="55"/>
      </top>
      <bottom style="thick">
        <color indexed="9"/>
      </bottom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right" wrapText="1"/>
    </xf>
    <xf numFmtId="9" fontId="2" fillId="3" borderId="2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2" fontId="0" fillId="0" borderId="1" xfId="0" applyNumberFormat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4" fillId="5" borderId="6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8" borderId="16" xfId="0" applyFill="1" applyBorder="1" applyAlignment="1">
      <alignment horizontal="right"/>
    </xf>
    <xf numFmtId="0" fontId="0" fillId="7" borderId="17" xfId="0" applyFill="1" applyBorder="1" applyAlignment="1">
      <alignment horizontal="right"/>
    </xf>
    <xf numFmtId="0" fontId="0" fillId="8" borderId="17" xfId="0" applyFill="1" applyBorder="1" applyAlignment="1">
      <alignment horizontal="right"/>
    </xf>
    <xf numFmtId="0" fontId="0" fillId="8" borderId="18" xfId="0" applyFill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wrapText="1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1" fillId="0" borderId="20" xfId="0" applyFont="1" applyBorder="1" applyAlignment="1">
      <alignment horizontal="right"/>
    </xf>
    <xf numFmtId="165" fontId="1" fillId="0" borderId="21" xfId="0" applyNumberFormat="1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165" fontId="1" fillId="0" borderId="23" xfId="0" applyNumberFormat="1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165" fontId="1" fillId="0" borderId="25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65" fontId="1" fillId="6" borderId="19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4" fillId="4" borderId="26" xfId="0" applyFont="1" applyFill="1" applyBorder="1" applyAlignment="1"/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4" fillId="4" borderId="22" xfId="0" applyFont="1" applyFill="1" applyBorder="1" applyAlignment="1"/>
    <xf numFmtId="2" fontId="6" fillId="6" borderId="23" xfId="0" applyNumberFormat="1" applyFont="1" applyFill="1" applyBorder="1" applyAlignment="1">
      <alignment horizontal="right"/>
    </xf>
    <xf numFmtId="0" fontId="4" fillId="5" borderId="22" xfId="0" applyFont="1" applyFill="1" applyBorder="1" applyAlignment="1"/>
    <xf numFmtId="0" fontId="4" fillId="5" borderId="24" xfId="0" applyFont="1" applyFill="1" applyBorder="1" applyAlignment="1"/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right"/>
    </xf>
    <xf numFmtId="2" fontId="6" fillId="6" borderId="25" xfId="0" applyNumberFormat="1" applyFont="1" applyFill="1" applyBorder="1" applyAlignment="1">
      <alignment horizontal="right"/>
    </xf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right"/>
    </xf>
    <xf numFmtId="2" fontId="7" fillId="9" borderId="19" xfId="0" applyNumberFormat="1" applyFont="1" applyFill="1" applyBorder="1" applyAlignment="1">
      <alignment horizontal="right"/>
    </xf>
    <xf numFmtId="0" fontId="4" fillId="11" borderId="0" xfId="0" applyFont="1" applyFill="1" applyBorder="1" applyAlignment="1"/>
    <xf numFmtId="0" fontId="4" fillId="11" borderId="0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92D050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8"/>
  <sheetViews>
    <sheetView topLeftCell="A10" workbookViewId="0">
      <selection activeCell="Q57" sqref="Q57"/>
    </sheetView>
  </sheetViews>
  <sheetFormatPr defaultColWidth="10.28515625" defaultRowHeight="12.75"/>
  <cols>
    <col min="22" max="22" width="10.28515625" style="40"/>
    <col min="23" max="23" width="13.140625" customWidth="1"/>
  </cols>
  <sheetData>
    <row r="1" spans="1:23">
      <c r="A1" t="s">
        <v>39</v>
      </c>
    </row>
    <row r="4" spans="1:23">
      <c r="A4" t="s">
        <v>0</v>
      </c>
    </row>
    <row r="6" spans="1:23">
      <c r="A6" t="s">
        <v>1</v>
      </c>
    </row>
    <row r="7" spans="1:23">
      <c r="A7" s="1" t="s">
        <v>63</v>
      </c>
    </row>
    <row r="8" spans="1:23">
      <c r="A8" s="1" t="s">
        <v>64</v>
      </c>
    </row>
    <row r="9" spans="1:23">
      <c r="A9" t="s">
        <v>2</v>
      </c>
    </row>
    <row r="11" spans="1:23">
      <c r="A11" t="s">
        <v>3</v>
      </c>
    </row>
    <row r="12" spans="1:23">
      <c r="A12" t="s">
        <v>4</v>
      </c>
    </row>
    <row r="15" spans="1:23">
      <c r="L15" t="s">
        <v>28</v>
      </c>
    </row>
    <row r="16" spans="1:23">
      <c r="A16" t="s">
        <v>5</v>
      </c>
      <c r="L16" s="5"/>
      <c r="M16" s="5">
        <v>41327</v>
      </c>
      <c r="N16" s="5">
        <v>41391</v>
      </c>
      <c r="O16" s="5">
        <v>41396</v>
      </c>
      <c r="P16" s="5">
        <v>41397</v>
      </c>
      <c r="Q16" s="5">
        <v>41431</v>
      </c>
      <c r="R16" s="5">
        <v>41438</v>
      </c>
      <c r="S16" s="5">
        <v>41487</v>
      </c>
      <c r="T16" s="5">
        <v>41613</v>
      </c>
      <c r="U16" s="5">
        <v>41614</v>
      </c>
      <c r="V16" s="41" t="s">
        <v>68</v>
      </c>
      <c r="W16" s="41" t="s">
        <v>70</v>
      </c>
    </row>
    <row r="17" spans="1:23" ht="25.5">
      <c r="L17" s="7"/>
      <c r="M17" s="7" t="s">
        <v>29</v>
      </c>
      <c r="N17" s="7" t="s">
        <v>30</v>
      </c>
      <c r="O17" s="7" t="s">
        <v>31</v>
      </c>
      <c r="P17" s="7" t="s">
        <v>32</v>
      </c>
      <c r="Q17" s="7" t="s">
        <v>33</v>
      </c>
      <c r="R17" s="7" t="s">
        <v>34</v>
      </c>
      <c r="S17" s="7" t="s">
        <v>35</v>
      </c>
      <c r="T17" s="7" t="s">
        <v>36</v>
      </c>
      <c r="U17" s="7" t="s">
        <v>37</v>
      </c>
      <c r="V17" s="41" t="s">
        <v>69</v>
      </c>
      <c r="W17" s="49" t="s">
        <v>71</v>
      </c>
    </row>
    <row r="18" spans="1:23" ht="13.5" thickBot="1">
      <c r="A18" s="2" t="s">
        <v>6</v>
      </c>
      <c r="B18" s="2" t="s">
        <v>7</v>
      </c>
      <c r="C18" s="2" t="s">
        <v>8</v>
      </c>
      <c r="D18" s="3" t="s">
        <v>9</v>
      </c>
      <c r="E18" s="3" t="s">
        <v>10</v>
      </c>
      <c r="F18" s="3" t="s">
        <v>11</v>
      </c>
      <c r="G18" s="3" t="s">
        <v>12</v>
      </c>
      <c r="H18" s="3" t="s">
        <v>13</v>
      </c>
      <c r="I18" s="3" t="s">
        <v>14</v>
      </c>
      <c r="J18" s="3" t="s">
        <v>15</v>
      </c>
      <c r="L18" s="2" t="s">
        <v>6</v>
      </c>
      <c r="M18" s="2" t="s">
        <v>10</v>
      </c>
      <c r="N18" s="2" t="s">
        <v>10</v>
      </c>
      <c r="O18" s="2" t="s">
        <v>14</v>
      </c>
      <c r="P18" s="2" t="s">
        <v>14</v>
      </c>
      <c r="Q18" s="2" t="s">
        <v>8</v>
      </c>
      <c r="R18" s="2" t="s">
        <v>10</v>
      </c>
      <c r="S18" s="2" t="s">
        <v>15</v>
      </c>
      <c r="T18" s="2" t="s">
        <v>7</v>
      </c>
      <c r="U18" s="2" t="s">
        <v>10</v>
      </c>
      <c r="V18" s="54"/>
      <c r="W18" s="54"/>
    </row>
    <row r="19" spans="1:23">
      <c r="A19" s="2" t="s">
        <v>16</v>
      </c>
      <c r="B19" s="2"/>
      <c r="C19" s="2"/>
      <c r="D19" s="4">
        <v>45</v>
      </c>
      <c r="E19" s="4">
        <v>37</v>
      </c>
      <c r="F19" s="4">
        <v>9</v>
      </c>
      <c r="G19" s="4">
        <v>31</v>
      </c>
      <c r="H19" s="4">
        <v>87</v>
      </c>
      <c r="I19" s="4">
        <v>59</v>
      </c>
      <c r="J19" s="4">
        <v>71</v>
      </c>
      <c r="L19" s="2" t="s">
        <v>16</v>
      </c>
      <c r="M19" s="3"/>
      <c r="N19" s="3"/>
      <c r="O19" s="63" t="s">
        <v>38</v>
      </c>
      <c r="P19" s="3" t="s">
        <v>38</v>
      </c>
      <c r="Q19" s="3"/>
      <c r="R19" s="3"/>
      <c r="S19" s="3" t="s">
        <v>38</v>
      </c>
      <c r="T19" s="3"/>
      <c r="U19" s="26"/>
      <c r="V19" s="55">
        <f>COUNTIF(M19:U19,"x")</f>
        <v>3</v>
      </c>
      <c r="W19" s="56">
        <f>V19/9</f>
        <v>0.33333333333333331</v>
      </c>
    </row>
    <row r="20" spans="1:23">
      <c r="A20" s="2" t="s">
        <v>17</v>
      </c>
      <c r="B20" s="2">
        <v>28</v>
      </c>
      <c r="C20" s="2">
        <v>26</v>
      </c>
      <c r="D20" s="4">
        <v>42</v>
      </c>
      <c r="E20" s="4">
        <v>34</v>
      </c>
      <c r="F20" s="4">
        <v>6</v>
      </c>
      <c r="G20" s="4">
        <v>28</v>
      </c>
      <c r="H20" s="4">
        <v>84</v>
      </c>
      <c r="I20" s="4">
        <v>56</v>
      </c>
      <c r="J20" s="4">
        <v>68</v>
      </c>
      <c r="L20" s="2" t="s">
        <v>17</v>
      </c>
      <c r="M20" s="3" t="s">
        <v>38</v>
      </c>
      <c r="N20" s="3" t="s">
        <v>38</v>
      </c>
      <c r="O20" s="3"/>
      <c r="P20" s="3" t="s">
        <v>38</v>
      </c>
      <c r="Q20" s="3" t="s">
        <v>38</v>
      </c>
      <c r="R20" s="3" t="s">
        <v>38</v>
      </c>
      <c r="S20" s="3" t="s">
        <v>38</v>
      </c>
      <c r="T20" s="3" t="s">
        <v>38</v>
      </c>
      <c r="U20" s="26"/>
      <c r="V20" s="57">
        <f t="shared" ref="V20:V30" si="0">COUNTIF(M20:U20,"x")</f>
        <v>7</v>
      </c>
      <c r="W20" s="58">
        <f t="shared" ref="W20:W31" si="1">V20/9</f>
        <v>0.77777777777777779</v>
      </c>
    </row>
    <row r="21" spans="1:23">
      <c r="A21" s="2" t="s">
        <v>18</v>
      </c>
      <c r="B21" s="2">
        <v>16</v>
      </c>
      <c r="C21" s="2">
        <v>46</v>
      </c>
      <c r="D21" s="4">
        <v>30</v>
      </c>
      <c r="E21" s="4">
        <v>8</v>
      </c>
      <c r="F21" s="4">
        <v>36</v>
      </c>
      <c r="G21" s="4">
        <v>38</v>
      </c>
      <c r="H21" s="4">
        <v>56</v>
      </c>
      <c r="I21" s="4">
        <v>22</v>
      </c>
      <c r="J21" s="4">
        <v>34</v>
      </c>
      <c r="L21" s="2" t="s">
        <v>18</v>
      </c>
      <c r="M21" s="3" t="s">
        <v>38</v>
      </c>
      <c r="N21" s="3" t="s">
        <v>38</v>
      </c>
      <c r="O21" s="3" t="s">
        <v>38</v>
      </c>
      <c r="P21" s="3" t="s">
        <v>38</v>
      </c>
      <c r="Q21" s="3" t="s">
        <v>38</v>
      </c>
      <c r="R21" s="3" t="s">
        <v>38</v>
      </c>
      <c r="S21" s="3" t="s">
        <v>38</v>
      </c>
      <c r="T21" s="3" t="s">
        <v>38</v>
      </c>
      <c r="U21" s="26" t="s">
        <v>38</v>
      </c>
      <c r="V21" s="57">
        <f t="shared" si="0"/>
        <v>9</v>
      </c>
      <c r="W21" s="58">
        <f t="shared" si="1"/>
        <v>1</v>
      </c>
    </row>
    <row r="22" spans="1:23">
      <c r="A22" s="2" t="s">
        <v>19</v>
      </c>
      <c r="B22" s="2">
        <v>44</v>
      </c>
      <c r="C22" s="2"/>
      <c r="D22" s="4">
        <v>26</v>
      </c>
      <c r="E22" s="4">
        <v>48</v>
      </c>
      <c r="F22" s="4"/>
      <c r="G22" s="4"/>
      <c r="H22" s="4"/>
      <c r="I22" s="4">
        <v>68</v>
      </c>
      <c r="J22" s="4">
        <v>82</v>
      </c>
      <c r="L22" s="2" t="s">
        <v>19</v>
      </c>
      <c r="M22" s="3" t="s">
        <v>38</v>
      </c>
      <c r="N22" s="3" t="s">
        <v>38</v>
      </c>
      <c r="O22" s="3"/>
      <c r="P22" s="3" t="s">
        <v>38</v>
      </c>
      <c r="Q22" s="3"/>
      <c r="R22" s="3" t="s">
        <v>38</v>
      </c>
      <c r="S22" s="3"/>
      <c r="T22" s="3" t="s">
        <v>38</v>
      </c>
      <c r="U22" s="26" t="s">
        <v>38</v>
      </c>
      <c r="V22" s="57">
        <f t="shared" si="0"/>
        <v>6</v>
      </c>
      <c r="W22" s="58">
        <f t="shared" si="1"/>
        <v>0.66666666666666663</v>
      </c>
    </row>
    <row r="23" spans="1:23">
      <c r="A23" s="2" t="s">
        <v>20</v>
      </c>
      <c r="B23" s="2">
        <v>18</v>
      </c>
      <c r="C23" s="2">
        <v>14</v>
      </c>
      <c r="D23" s="4">
        <v>34</v>
      </c>
      <c r="E23" s="4">
        <v>24</v>
      </c>
      <c r="F23" s="4">
        <v>16</v>
      </c>
      <c r="G23" s="4">
        <v>38</v>
      </c>
      <c r="H23" s="4">
        <v>82</v>
      </c>
      <c r="I23" s="4">
        <v>46</v>
      </c>
      <c r="J23" s="4">
        <v>58</v>
      </c>
      <c r="L23" s="2" t="s">
        <v>20</v>
      </c>
      <c r="M23" s="3" t="s">
        <v>38</v>
      </c>
      <c r="N23" s="3" t="s">
        <v>38</v>
      </c>
      <c r="O23" s="3" t="s">
        <v>38</v>
      </c>
      <c r="P23" s="3" t="s">
        <v>38</v>
      </c>
      <c r="Q23" s="3" t="s">
        <v>38</v>
      </c>
      <c r="R23" s="3" t="s">
        <v>38</v>
      </c>
      <c r="S23" s="3"/>
      <c r="T23" s="3" t="s">
        <v>38</v>
      </c>
      <c r="U23" s="26" t="s">
        <v>38</v>
      </c>
      <c r="V23" s="57">
        <f t="shared" si="0"/>
        <v>8</v>
      </c>
      <c r="W23" s="58">
        <f t="shared" si="1"/>
        <v>0.88888888888888884</v>
      </c>
    </row>
    <row r="24" spans="1:23">
      <c r="A24" s="2" t="s">
        <v>21</v>
      </c>
      <c r="B24" s="2"/>
      <c r="C24" s="2"/>
      <c r="D24" s="4">
        <v>120</v>
      </c>
      <c r="E24" s="4">
        <v>104</v>
      </c>
      <c r="F24" s="4">
        <v>74</v>
      </c>
      <c r="G24" s="4">
        <v>74</v>
      </c>
      <c r="H24" s="4">
        <v>60</v>
      </c>
      <c r="I24" s="4">
        <v>68</v>
      </c>
      <c r="J24" s="4">
        <v>72</v>
      </c>
      <c r="L24" s="2" t="s">
        <v>21</v>
      </c>
      <c r="M24" s="3"/>
      <c r="N24" s="3"/>
      <c r="O24" s="3"/>
      <c r="P24" s="3" t="s">
        <v>38</v>
      </c>
      <c r="Q24" s="3"/>
      <c r="R24" s="3"/>
      <c r="S24" s="3"/>
      <c r="T24" s="3"/>
      <c r="U24" s="26"/>
      <c r="V24" s="57">
        <f t="shared" si="0"/>
        <v>1</v>
      </c>
      <c r="W24" s="58">
        <f t="shared" si="1"/>
        <v>0.1111111111111111</v>
      </c>
    </row>
    <row r="25" spans="1:23">
      <c r="A25" s="2" t="s">
        <v>22</v>
      </c>
      <c r="B25" s="2">
        <v>6</v>
      </c>
      <c r="C25" s="2">
        <v>38</v>
      </c>
      <c r="D25" s="4">
        <v>22</v>
      </c>
      <c r="E25" s="4">
        <v>2</v>
      </c>
      <c r="F25" s="4">
        <v>28</v>
      </c>
      <c r="G25" s="4">
        <v>30</v>
      </c>
      <c r="H25" s="4">
        <v>56</v>
      </c>
      <c r="I25" s="4">
        <v>24</v>
      </c>
      <c r="J25" s="4">
        <v>38</v>
      </c>
      <c r="L25" s="2" t="s">
        <v>22</v>
      </c>
      <c r="M25" s="3" t="s">
        <v>38</v>
      </c>
      <c r="N25" s="3" t="s">
        <v>38</v>
      </c>
      <c r="O25" s="3"/>
      <c r="P25" s="3" t="s">
        <v>38</v>
      </c>
      <c r="Q25" s="3" t="s">
        <v>38</v>
      </c>
      <c r="R25" s="3"/>
      <c r="S25" s="3" t="s">
        <v>38</v>
      </c>
      <c r="T25" s="3" t="s">
        <v>38</v>
      </c>
      <c r="U25" s="26" t="s">
        <v>38</v>
      </c>
      <c r="V25" s="57">
        <f t="shared" si="0"/>
        <v>7</v>
      </c>
      <c r="W25" s="58">
        <f t="shared" si="1"/>
        <v>0.77777777777777779</v>
      </c>
    </row>
    <row r="26" spans="1:23">
      <c r="A26" s="2" t="s">
        <v>23</v>
      </c>
      <c r="B26" s="2">
        <v>6</v>
      </c>
      <c r="C26" s="2">
        <v>38</v>
      </c>
      <c r="D26" s="4">
        <v>22</v>
      </c>
      <c r="E26" s="4">
        <v>2</v>
      </c>
      <c r="F26" s="4">
        <v>28</v>
      </c>
      <c r="G26" s="4">
        <v>30</v>
      </c>
      <c r="H26" s="4">
        <v>56</v>
      </c>
      <c r="I26" s="4">
        <v>24</v>
      </c>
      <c r="J26" s="4">
        <v>38</v>
      </c>
      <c r="L26" s="2" t="s">
        <v>23</v>
      </c>
      <c r="M26" s="3" t="s">
        <v>38</v>
      </c>
      <c r="N26" s="3" t="s">
        <v>38</v>
      </c>
      <c r="O26" s="3" t="s">
        <v>38</v>
      </c>
      <c r="P26" s="3" t="s">
        <v>38</v>
      </c>
      <c r="Q26" s="3" t="s">
        <v>38</v>
      </c>
      <c r="R26" s="3" t="s">
        <v>38</v>
      </c>
      <c r="S26" s="3" t="s">
        <v>38</v>
      </c>
      <c r="T26" s="3" t="s">
        <v>38</v>
      </c>
      <c r="U26" s="26" t="s">
        <v>38</v>
      </c>
      <c r="V26" s="57">
        <f t="shared" si="0"/>
        <v>9</v>
      </c>
      <c r="W26" s="58">
        <f t="shared" si="1"/>
        <v>1</v>
      </c>
    </row>
    <row r="27" spans="1:23">
      <c r="A27" s="2" t="s">
        <v>24</v>
      </c>
      <c r="B27" s="2">
        <v>2</v>
      </c>
      <c r="C27" s="2"/>
      <c r="D27" s="4">
        <v>18</v>
      </c>
      <c r="E27" s="4">
        <v>8</v>
      </c>
      <c r="F27" s="4">
        <v>20</v>
      </c>
      <c r="G27" s="4">
        <v>38</v>
      </c>
      <c r="H27" s="4">
        <v>64</v>
      </c>
      <c r="I27" s="4">
        <v>30</v>
      </c>
      <c r="J27" s="4">
        <v>46</v>
      </c>
      <c r="L27" s="2" t="s">
        <v>24</v>
      </c>
      <c r="M27" s="3" t="s">
        <v>38</v>
      </c>
      <c r="N27" s="3"/>
      <c r="O27" s="3" t="s">
        <v>38</v>
      </c>
      <c r="P27" s="3" t="s">
        <v>38</v>
      </c>
      <c r="Q27" s="3"/>
      <c r="R27" s="3"/>
      <c r="S27" s="3"/>
      <c r="T27" s="3" t="s">
        <v>38</v>
      </c>
      <c r="U27" s="26"/>
      <c r="V27" s="57">
        <f t="shared" si="0"/>
        <v>4</v>
      </c>
      <c r="W27" s="58">
        <f t="shared" si="1"/>
        <v>0.44444444444444442</v>
      </c>
    </row>
    <row r="28" spans="1:23">
      <c r="A28" s="2" t="s">
        <v>25</v>
      </c>
      <c r="B28" s="2">
        <v>6</v>
      </c>
      <c r="C28" s="2"/>
      <c r="D28" s="4">
        <v>22</v>
      </c>
      <c r="E28" s="4">
        <v>2</v>
      </c>
      <c r="F28" s="4">
        <v>28</v>
      </c>
      <c r="G28" s="4">
        <v>30</v>
      </c>
      <c r="H28" s="4">
        <v>64</v>
      </c>
      <c r="I28" s="4">
        <v>24</v>
      </c>
      <c r="J28" s="4">
        <v>38</v>
      </c>
      <c r="L28" s="2" t="s">
        <v>25</v>
      </c>
      <c r="M28" s="3"/>
      <c r="N28" s="3"/>
      <c r="O28" s="3"/>
      <c r="P28" s="3"/>
      <c r="Q28" s="3"/>
      <c r="R28" s="3"/>
      <c r="S28" s="3"/>
      <c r="T28" s="3" t="s">
        <v>38</v>
      </c>
      <c r="U28" s="26" t="s">
        <v>38</v>
      </c>
      <c r="V28" s="57">
        <f t="shared" si="0"/>
        <v>2</v>
      </c>
      <c r="W28" s="58">
        <f t="shared" si="1"/>
        <v>0.22222222222222221</v>
      </c>
    </row>
    <row r="29" spans="1:23">
      <c r="A29" s="2" t="s">
        <v>26</v>
      </c>
      <c r="B29" s="2">
        <v>36</v>
      </c>
      <c r="C29" s="2">
        <v>68</v>
      </c>
      <c r="D29" s="4">
        <v>52</v>
      </c>
      <c r="E29" s="4">
        <v>30</v>
      </c>
      <c r="F29" s="4">
        <v>58</v>
      </c>
      <c r="G29" s="4">
        <v>60</v>
      </c>
      <c r="H29" s="4">
        <v>44</v>
      </c>
      <c r="I29" s="4">
        <v>10</v>
      </c>
      <c r="J29" s="4">
        <v>22</v>
      </c>
      <c r="L29" s="2" t="s">
        <v>26</v>
      </c>
      <c r="M29" s="3" t="s">
        <v>38</v>
      </c>
      <c r="N29" s="3" t="s">
        <v>38</v>
      </c>
      <c r="O29" s="3" t="s">
        <v>38</v>
      </c>
      <c r="P29" s="3" t="s">
        <v>38</v>
      </c>
      <c r="Q29" s="3" t="s">
        <v>38</v>
      </c>
      <c r="R29" s="3"/>
      <c r="S29" s="3" t="s">
        <v>38</v>
      </c>
      <c r="T29" s="3"/>
      <c r="U29" s="26" t="s">
        <v>38</v>
      </c>
      <c r="V29" s="57">
        <f t="shared" si="0"/>
        <v>7</v>
      </c>
      <c r="W29" s="58">
        <f t="shared" si="1"/>
        <v>0.77777777777777779</v>
      </c>
    </row>
    <row r="30" spans="1:23" ht="13.5" thickBot="1">
      <c r="A30" s="2" t="s">
        <v>27</v>
      </c>
      <c r="B30" s="2"/>
      <c r="C30" s="2"/>
      <c r="D30" s="4">
        <v>45</v>
      </c>
      <c r="E30" s="4">
        <v>70</v>
      </c>
      <c r="F30" s="4">
        <v>70</v>
      </c>
      <c r="G30" s="4">
        <v>100</v>
      </c>
      <c r="H30" s="4">
        <v>126</v>
      </c>
      <c r="I30" s="4">
        <v>95</v>
      </c>
      <c r="J30" s="4">
        <v>108</v>
      </c>
      <c r="L30" s="50" t="s">
        <v>27</v>
      </c>
      <c r="M30" s="24" t="s">
        <v>38</v>
      </c>
      <c r="N30" s="24"/>
      <c r="O30" s="24"/>
      <c r="P30" s="24" t="s">
        <v>38</v>
      </c>
      <c r="Q30" s="24"/>
      <c r="R30" s="24"/>
      <c r="S30" s="24" t="s">
        <v>38</v>
      </c>
      <c r="T30" s="24"/>
      <c r="U30" s="27"/>
      <c r="V30" s="59">
        <f t="shared" si="0"/>
        <v>3</v>
      </c>
      <c r="W30" s="60">
        <f t="shared" si="1"/>
        <v>0.33333333333333331</v>
      </c>
    </row>
    <row r="31" spans="1:23" ht="13.5" thickBot="1">
      <c r="L31" s="51"/>
      <c r="M31" s="52">
        <f>COUNTIF(M19:M30,"x")</f>
        <v>9</v>
      </c>
      <c r="N31" s="52">
        <f t="shared" ref="N31:U31" si="2">COUNTIF(N19:N30,"x")</f>
        <v>7</v>
      </c>
      <c r="O31" s="52">
        <f t="shared" si="2"/>
        <v>6</v>
      </c>
      <c r="P31" s="52">
        <f t="shared" si="2"/>
        <v>11</v>
      </c>
      <c r="Q31" s="52">
        <f t="shared" si="2"/>
        <v>6</v>
      </c>
      <c r="R31" s="52">
        <f t="shared" si="2"/>
        <v>5</v>
      </c>
      <c r="S31" s="52">
        <f t="shared" si="2"/>
        <v>7</v>
      </c>
      <c r="T31" s="52">
        <f t="shared" si="2"/>
        <v>8</v>
      </c>
      <c r="U31" s="53">
        <f t="shared" si="2"/>
        <v>7</v>
      </c>
      <c r="V31" s="61">
        <f>SUM(M31:U31)</f>
        <v>66</v>
      </c>
      <c r="W31" s="62">
        <f>V31/(12*9)</f>
        <v>0.61111111111111116</v>
      </c>
    </row>
    <row r="32" spans="1:23">
      <c r="A32" t="s">
        <v>65</v>
      </c>
      <c r="L32" t="s">
        <v>65</v>
      </c>
    </row>
    <row r="33" spans="1:22" s="6" customFormat="1">
      <c r="A33" s="5"/>
      <c r="B33" s="5">
        <v>41327</v>
      </c>
      <c r="C33" s="5">
        <v>41391</v>
      </c>
      <c r="D33" s="5">
        <v>41396</v>
      </c>
      <c r="E33" s="5">
        <v>41397</v>
      </c>
      <c r="F33" s="5">
        <v>41431</v>
      </c>
      <c r="G33" s="5">
        <v>41438</v>
      </c>
      <c r="H33" s="5">
        <v>41487</v>
      </c>
      <c r="I33" s="5">
        <v>41613</v>
      </c>
      <c r="J33" s="5">
        <v>41614</v>
      </c>
      <c r="L33" s="5"/>
      <c r="M33" s="5">
        <v>41327</v>
      </c>
      <c r="N33" s="5">
        <v>41391</v>
      </c>
      <c r="O33" s="5">
        <v>41396</v>
      </c>
      <c r="P33" s="5">
        <v>41397</v>
      </c>
      <c r="Q33" s="5">
        <v>41431</v>
      </c>
      <c r="R33" s="5">
        <v>41438</v>
      </c>
      <c r="S33" s="5">
        <v>41487</v>
      </c>
      <c r="T33" s="5">
        <v>41613</v>
      </c>
      <c r="U33" s="5">
        <v>41614</v>
      </c>
      <c r="V33" s="42"/>
    </row>
    <row r="34" spans="1:22" s="8" customFormat="1" ht="25.5">
      <c r="A34" s="7"/>
      <c r="B34" s="7" t="s">
        <v>29</v>
      </c>
      <c r="C34" s="7" t="s">
        <v>30</v>
      </c>
      <c r="D34" s="7" t="s">
        <v>31</v>
      </c>
      <c r="E34" s="7" t="s">
        <v>32</v>
      </c>
      <c r="F34" s="7" t="s">
        <v>33</v>
      </c>
      <c r="G34" s="7" t="s">
        <v>34</v>
      </c>
      <c r="H34" s="7" t="s">
        <v>35</v>
      </c>
      <c r="I34" s="7" t="s">
        <v>36</v>
      </c>
      <c r="J34" s="7" t="s">
        <v>37</v>
      </c>
      <c r="L34" s="7"/>
      <c r="M34" s="7" t="s">
        <v>29</v>
      </c>
      <c r="N34" s="7" t="s">
        <v>30</v>
      </c>
      <c r="O34" s="7" t="s">
        <v>31</v>
      </c>
      <c r="P34" s="7" t="s">
        <v>32</v>
      </c>
      <c r="Q34" s="7" t="s">
        <v>33</v>
      </c>
      <c r="R34" s="7" t="s">
        <v>34</v>
      </c>
      <c r="S34" s="7" t="s">
        <v>35</v>
      </c>
      <c r="T34" s="7" t="s">
        <v>36</v>
      </c>
      <c r="U34" s="7" t="s">
        <v>37</v>
      </c>
      <c r="V34" s="43"/>
    </row>
    <row r="35" spans="1:22">
      <c r="A35" s="2" t="s">
        <v>6</v>
      </c>
      <c r="B35" s="2" t="s">
        <v>10</v>
      </c>
      <c r="C35" s="2" t="s">
        <v>10</v>
      </c>
      <c r="D35" s="2" t="s">
        <v>14</v>
      </c>
      <c r="E35" s="2" t="s">
        <v>14</v>
      </c>
      <c r="F35" s="2" t="s">
        <v>8</v>
      </c>
      <c r="G35" s="2" t="s">
        <v>10</v>
      </c>
      <c r="H35" s="2" t="s">
        <v>15</v>
      </c>
      <c r="I35" s="2" t="s">
        <v>7</v>
      </c>
      <c r="J35" s="2" t="s">
        <v>10</v>
      </c>
      <c r="L35" s="2" t="s">
        <v>6</v>
      </c>
      <c r="M35" s="2" t="s">
        <v>10</v>
      </c>
      <c r="N35" s="2" t="s">
        <v>10</v>
      </c>
      <c r="O35" s="2" t="s">
        <v>14</v>
      </c>
      <c r="P35" s="2" t="s">
        <v>14</v>
      </c>
      <c r="Q35" s="2" t="s">
        <v>8</v>
      </c>
      <c r="R35" s="2" t="s">
        <v>10</v>
      </c>
      <c r="S35" s="2" t="s">
        <v>15</v>
      </c>
      <c r="T35" s="2" t="s">
        <v>7</v>
      </c>
      <c r="U35" s="2" t="s">
        <v>10</v>
      </c>
    </row>
    <row r="36" spans="1:22">
      <c r="A36" s="2" t="s">
        <v>16</v>
      </c>
      <c r="B36" s="3">
        <f>VLOOKUP(A36,A19:J30,5,0)*0.43</f>
        <v>15.91</v>
      </c>
      <c r="C36" s="3">
        <f>VLOOKUP(A36,A19:J30,5,0)*0.43</f>
        <v>15.91</v>
      </c>
      <c r="D36" s="3">
        <f>VLOOKUP(A36,A19:J30,9,0)*0.43</f>
        <v>25.37</v>
      </c>
      <c r="E36" s="3">
        <f>VLOOKUP(A36,A19:J30,9,0)*0.43</f>
        <v>25.37</v>
      </c>
      <c r="F36" s="3">
        <f>VLOOKUP(A36,A19:J30,3,0)*0.43</f>
        <v>0</v>
      </c>
      <c r="G36" s="3">
        <f>VLOOKUP(A36,A19:J30,5,0)*0.43</f>
        <v>15.91</v>
      </c>
      <c r="H36" s="3">
        <f>VLOOKUP(A36,A19:J30,10,0)*0.43</f>
        <v>30.53</v>
      </c>
      <c r="I36" s="3">
        <f>VLOOKUP(A36,A19:J30,2,0)*0.43</f>
        <v>0</v>
      </c>
      <c r="J36" s="3">
        <f>VLOOKUP(A36,A19:J30,5,0)*0.43</f>
        <v>15.91</v>
      </c>
      <c r="L36" s="2" t="s">
        <v>16</v>
      </c>
      <c r="M36" s="3">
        <f>VLOOKUP(L36,A19:J30,5,0)*0.1+15</f>
        <v>18.7</v>
      </c>
      <c r="N36" s="3">
        <f>VLOOKUP(L36,A19:J30,5,0)*0.1+15</f>
        <v>18.7</v>
      </c>
      <c r="O36" s="3">
        <f>VLOOKUP(L36,A19:J30,9,0)*0.1+15</f>
        <v>20.9</v>
      </c>
      <c r="P36" s="3">
        <f>VLOOKUP(L36,A19:J30,9,0)*0.1+15</f>
        <v>20.9</v>
      </c>
      <c r="Q36" s="3">
        <f>VLOOKUP(L36,A19:J30,3,0)*0.1+15</f>
        <v>15</v>
      </c>
      <c r="R36" s="3">
        <f>VLOOKUP(L36,A19:J30,5,0)*0.1+15</f>
        <v>18.7</v>
      </c>
      <c r="S36" s="3">
        <f>VLOOKUP(L36,A19:J30,10,0)*0.1+15</f>
        <v>22.1</v>
      </c>
      <c r="T36" s="3">
        <f>VLOOKUP(L36,A19:J30,2,0)*0.1+15</f>
        <v>15</v>
      </c>
      <c r="U36" s="3">
        <f>VLOOKUP(L36,A19:J30,5,0)*0.1+15</f>
        <v>18.7</v>
      </c>
    </row>
    <row r="37" spans="1:22">
      <c r="A37" s="2" t="s">
        <v>17</v>
      </c>
      <c r="B37" s="3">
        <f t="shared" ref="B37:B47" si="3">VLOOKUP(A37,A20:J31,5,0)*0.43</f>
        <v>14.62</v>
      </c>
      <c r="C37" s="3">
        <f t="shared" ref="C37:C47" si="4">VLOOKUP(A37,A20:J31,5,0)*0.43</f>
        <v>14.62</v>
      </c>
      <c r="D37" s="3">
        <f t="shared" ref="D37:D47" si="5">VLOOKUP(A37,A20:J31,9,0)*0.43</f>
        <v>24.08</v>
      </c>
      <c r="E37" s="3">
        <f t="shared" ref="E37:E47" si="6">VLOOKUP(A37,A20:J31,9,0)*0.43</f>
        <v>24.08</v>
      </c>
      <c r="F37" s="3">
        <f t="shared" ref="F37:F47" si="7">VLOOKUP(A37,A20:J31,3,0)*0.43</f>
        <v>11.18</v>
      </c>
      <c r="G37" s="3">
        <f t="shared" ref="G37:G47" si="8">VLOOKUP(A37,A20:J31,5,0)*0.43</f>
        <v>14.62</v>
      </c>
      <c r="H37" s="3">
        <f t="shared" ref="H37:H47" si="9">VLOOKUP(A37,A20:J31,10,0)*0.43</f>
        <v>29.24</v>
      </c>
      <c r="I37" s="3">
        <f t="shared" ref="I37:I47" si="10">VLOOKUP(A37,A20:J31,2,0)*0.43</f>
        <v>12.04</v>
      </c>
      <c r="J37" s="3">
        <f t="shared" ref="J37:J47" si="11">VLOOKUP(A37,A20:J31,5,0)*0.43</f>
        <v>14.62</v>
      </c>
      <c r="L37" s="2" t="s">
        <v>17</v>
      </c>
      <c r="M37" s="3">
        <f t="shared" ref="M37:M47" si="12">VLOOKUP(L37,A20:J31,5,0)*0.1+15</f>
        <v>18.399999999999999</v>
      </c>
      <c r="N37" s="3">
        <f t="shared" ref="N37:N47" si="13">VLOOKUP(L37,A20:J31,5,0)*0.1+15</f>
        <v>18.399999999999999</v>
      </c>
      <c r="O37" s="3">
        <f t="shared" ref="O37:O47" si="14">VLOOKUP(L37,A20:J31,9,0)*0.1+15</f>
        <v>20.6</v>
      </c>
      <c r="P37" s="3">
        <f t="shared" ref="P37:P47" si="15">VLOOKUP(L37,A20:J31,9,0)*0.1+15</f>
        <v>20.6</v>
      </c>
      <c r="Q37" s="3">
        <f t="shared" ref="Q37:Q47" si="16">VLOOKUP(L37,A20:J31,3,0)*0.1+15</f>
        <v>17.600000000000001</v>
      </c>
      <c r="R37" s="3">
        <f t="shared" ref="R37:R47" si="17">VLOOKUP(L37,A20:J31,5,0)*0.1+15</f>
        <v>18.399999999999999</v>
      </c>
      <c r="S37" s="3">
        <f t="shared" ref="S37:S47" si="18">VLOOKUP(L37,A20:J31,10,0)*0.1+15</f>
        <v>21.8</v>
      </c>
      <c r="T37" s="3">
        <f t="shared" ref="T37:T47" si="19">VLOOKUP(L37,A20:J31,2,0)*0.1+15</f>
        <v>17.8</v>
      </c>
      <c r="U37" s="3">
        <f t="shared" ref="U37:U47" si="20">VLOOKUP(L37,A20:J31,5,0)*0.1+15</f>
        <v>18.399999999999999</v>
      </c>
    </row>
    <row r="38" spans="1:22">
      <c r="A38" s="2" t="s">
        <v>18</v>
      </c>
      <c r="B38" s="3">
        <f t="shared" si="3"/>
        <v>3.44</v>
      </c>
      <c r="C38" s="3">
        <f t="shared" si="4"/>
        <v>3.44</v>
      </c>
      <c r="D38" s="3">
        <f t="shared" si="5"/>
        <v>9.4599999999999991</v>
      </c>
      <c r="E38" s="3">
        <f t="shared" si="6"/>
        <v>9.4599999999999991</v>
      </c>
      <c r="F38" s="3">
        <f t="shared" si="7"/>
        <v>19.78</v>
      </c>
      <c r="G38" s="3">
        <f t="shared" si="8"/>
        <v>3.44</v>
      </c>
      <c r="H38" s="3">
        <f t="shared" si="9"/>
        <v>14.62</v>
      </c>
      <c r="I38" s="3">
        <f t="shared" si="10"/>
        <v>6.88</v>
      </c>
      <c r="J38" s="3">
        <f t="shared" si="11"/>
        <v>3.44</v>
      </c>
      <c r="L38" s="2" t="s">
        <v>18</v>
      </c>
      <c r="M38" s="3">
        <f t="shared" si="12"/>
        <v>15.8</v>
      </c>
      <c r="N38" s="3">
        <f t="shared" si="13"/>
        <v>15.8</v>
      </c>
      <c r="O38" s="3">
        <f t="shared" si="14"/>
        <v>17.2</v>
      </c>
      <c r="P38" s="3">
        <f t="shared" si="15"/>
        <v>17.2</v>
      </c>
      <c r="Q38" s="3">
        <f t="shared" si="16"/>
        <v>19.600000000000001</v>
      </c>
      <c r="R38" s="3">
        <f t="shared" si="17"/>
        <v>15.8</v>
      </c>
      <c r="S38" s="3">
        <f t="shared" si="18"/>
        <v>18.399999999999999</v>
      </c>
      <c r="T38" s="3">
        <f t="shared" si="19"/>
        <v>16.600000000000001</v>
      </c>
      <c r="U38" s="3">
        <f t="shared" si="20"/>
        <v>15.8</v>
      </c>
    </row>
    <row r="39" spans="1:22">
      <c r="A39" s="2" t="s">
        <v>19</v>
      </c>
      <c r="B39" s="3">
        <f t="shared" si="3"/>
        <v>20.64</v>
      </c>
      <c r="C39" s="3">
        <f t="shared" si="4"/>
        <v>20.64</v>
      </c>
      <c r="D39" s="3">
        <f t="shared" si="5"/>
        <v>29.24</v>
      </c>
      <c r="E39" s="3">
        <f t="shared" si="6"/>
        <v>29.24</v>
      </c>
      <c r="F39" s="3">
        <f t="shared" si="7"/>
        <v>0</v>
      </c>
      <c r="G39" s="3">
        <f t="shared" si="8"/>
        <v>20.64</v>
      </c>
      <c r="H39" s="3">
        <f t="shared" si="9"/>
        <v>35.26</v>
      </c>
      <c r="I39" s="3">
        <f t="shared" si="10"/>
        <v>18.919999999999998</v>
      </c>
      <c r="J39" s="3">
        <f t="shared" si="11"/>
        <v>20.64</v>
      </c>
      <c r="L39" s="2" t="s">
        <v>19</v>
      </c>
      <c r="M39" s="3">
        <f t="shared" si="12"/>
        <v>19.8</v>
      </c>
      <c r="N39" s="3">
        <f t="shared" si="13"/>
        <v>19.8</v>
      </c>
      <c r="O39" s="3">
        <f t="shared" si="14"/>
        <v>21.8</v>
      </c>
      <c r="P39" s="3">
        <f t="shared" si="15"/>
        <v>21.8</v>
      </c>
      <c r="Q39" s="3">
        <f t="shared" si="16"/>
        <v>15</v>
      </c>
      <c r="R39" s="3">
        <f t="shared" si="17"/>
        <v>19.8</v>
      </c>
      <c r="S39" s="3">
        <f t="shared" si="18"/>
        <v>23.200000000000003</v>
      </c>
      <c r="T39" s="3">
        <f t="shared" si="19"/>
        <v>19.399999999999999</v>
      </c>
      <c r="U39" s="3">
        <f t="shared" si="20"/>
        <v>19.8</v>
      </c>
    </row>
    <row r="40" spans="1:22">
      <c r="A40" s="2" t="s">
        <v>20</v>
      </c>
      <c r="B40" s="3">
        <f t="shared" si="3"/>
        <v>10.32</v>
      </c>
      <c r="C40" s="3">
        <f t="shared" si="4"/>
        <v>10.32</v>
      </c>
      <c r="D40" s="3">
        <f t="shared" si="5"/>
        <v>19.78</v>
      </c>
      <c r="E40" s="3">
        <f t="shared" si="6"/>
        <v>19.78</v>
      </c>
      <c r="F40" s="3">
        <f t="shared" si="7"/>
        <v>6.02</v>
      </c>
      <c r="G40" s="3">
        <f t="shared" si="8"/>
        <v>10.32</v>
      </c>
      <c r="H40" s="3">
        <f t="shared" si="9"/>
        <v>24.94</v>
      </c>
      <c r="I40" s="3">
        <f t="shared" si="10"/>
        <v>7.74</v>
      </c>
      <c r="J40" s="3">
        <f t="shared" si="11"/>
        <v>10.32</v>
      </c>
      <c r="L40" s="2" t="s">
        <v>20</v>
      </c>
      <c r="M40" s="3">
        <f t="shared" si="12"/>
        <v>17.399999999999999</v>
      </c>
      <c r="N40" s="3">
        <f t="shared" si="13"/>
        <v>17.399999999999999</v>
      </c>
      <c r="O40" s="3">
        <f t="shared" si="14"/>
        <v>19.600000000000001</v>
      </c>
      <c r="P40" s="3">
        <f t="shared" si="15"/>
        <v>19.600000000000001</v>
      </c>
      <c r="Q40" s="3">
        <f t="shared" si="16"/>
        <v>16.399999999999999</v>
      </c>
      <c r="R40" s="3">
        <f t="shared" si="17"/>
        <v>17.399999999999999</v>
      </c>
      <c r="S40" s="3">
        <f t="shared" si="18"/>
        <v>20.8</v>
      </c>
      <c r="T40" s="3">
        <f t="shared" si="19"/>
        <v>16.8</v>
      </c>
      <c r="U40" s="3">
        <f t="shared" si="20"/>
        <v>17.399999999999999</v>
      </c>
    </row>
    <row r="41" spans="1:22">
      <c r="A41" s="2" t="s">
        <v>21</v>
      </c>
      <c r="B41" s="3">
        <f t="shared" si="3"/>
        <v>44.72</v>
      </c>
      <c r="C41" s="3">
        <f t="shared" si="4"/>
        <v>44.72</v>
      </c>
      <c r="D41" s="3">
        <f t="shared" si="5"/>
        <v>29.24</v>
      </c>
      <c r="E41" s="3">
        <f t="shared" si="6"/>
        <v>29.24</v>
      </c>
      <c r="F41" s="3">
        <f t="shared" si="7"/>
        <v>0</v>
      </c>
      <c r="G41" s="3">
        <f t="shared" si="8"/>
        <v>44.72</v>
      </c>
      <c r="H41" s="3">
        <f t="shared" si="9"/>
        <v>30.96</v>
      </c>
      <c r="I41" s="3">
        <f t="shared" si="10"/>
        <v>0</v>
      </c>
      <c r="J41" s="3">
        <f t="shared" si="11"/>
        <v>44.72</v>
      </c>
      <c r="L41" s="2" t="s">
        <v>21</v>
      </c>
      <c r="M41" s="3">
        <f t="shared" si="12"/>
        <v>25.4</v>
      </c>
      <c r="N41" s="3">
        <f t="shared" si="13"/>
        <v>25.4</v>
      </c>
      <c r="O41" s="3">
        <f t="shared" si="14"/>
        <v>21.8</v>
      </c>
      <c r="P41" s="3">
        <f t="shared" si="15"/>
        <v>21.8</v>
      </c>
      <c r="Q41" s="3">
        <f t="shared" si="16"/>
        <v>15</v>
      </c>
      <c r="R41" s="3">
        <f t="shared" si="17"/>
        <v>25.4</v>
      </c>
      <c r="S41" s="3">
        <f t="shared" si="18"/>
        <v>22.2</v>
      </c>
      <c r="T41" s="3">
        <f t="shared" si="19"/>
        <v>15</v>
      </c>
      <c r="U41" s="3">
        <f t="shared" si="20"/>
        <v>25.4</v>
      </c>
    </row>
    <row r="42" spans="1:22">
      <c r="A42" s="2" t="s">
        <v>22</v>
      </c>
      <c r="B42" s="3">
        <f t="shared" si="3"/>
        <v>0.86</v>
      </c>
      <c r="C42" s="3">
        <f t="shared" si="4"/>
        <v>0.86</v>
      </c>
      <c r="D42" s="3">
        <f t="shared" si="5"/>
        <v>10.32</v>
      </c>
      <c r="E42" s="3">
        <f t="shared" si="6"/>
        <v>10.32</v>
      </c>
      <c r="F42" s="3">
        <f t="shared" si="7"/>
        <v>16.34</v>
      </c>
      <c r="G42" s="3">
        <f t="shared" si="8"/>
        <v>0.86</v>
      </c>
      <c r="H42" s="3">
        <f t="shared" si="9"/>
        <v>16.34</v>
      </c>
      <c r="I42" s="3">
        <f t="shared" si="10"/>
        <v>2.58</v>
      </c>
      <c r="J42" s="3">
        <f t="shared" si="11"/>
        <v>0.86</v>
      </c>
      <c r="L42" s="2" t="s">
        <v>22</v>
      </c>
      <c r="M42" s="3">
        <f t="shared" si="12"/>
        <v>15.2</v>
      </c>
      <c r="N42" s="3">
        <f t="shared" si="13"/>
        <v>15.2</v>
      </c>
      <c r="O42" s="3">
        <f t="shared" si="14"/>
        <v>17.399999999999999</v>
      </c>
      <c r="P42" s="3">
        <f t="shared" si="15"/>
        <v>17.399999999999999</v>
      </c>
      <c r="Q42" s="3">
        <f t="shared" si="16"/>
        <v>18.8</v>
      </c>
      <c r="R42" s="3">
        <f t="shared" si="17"/>
        <v>15.2</v>
      </c>
      <c r="S42" s="3">
        <f t="shared" si="18"/>
        <v>18.8</v>
      </c>
      <c r="T42" s="3">
        <f t="shared" si="19"/>
        <v>15.6</v>
      </c>
      <c r="U42" s="3">
        <f t="shared" si="20"/>
        <v>15.2</v>
      </c>
    </row>
    <row r="43" spans="1:22">
      <c r="A43" s="2" t="s">
        <v>23</v>
      </c>
      <c r="B43" s="3">
        <f t="shared" si="3"/>
        <v>0.86</v>
      </c>
      <c r="C43" s="3">
        <f t="shared" si="4"/>
        <v>0.86</v>
      </c>
      <c r="D43" s="3">
        <f t="shared" si="5"/>
        <v>10.32</v>
      </c>
      <c r="E43" s="3">
        <f t="shared" si="6"/>
        <v>10.32</v>
      </c>
      <c r="F43" s="3">
        <f t="shared" si="7"/>
        <v>16.34</v>
      </c>
      <c r="G43" s="3">
        <f t="shared" si="8"/>
        <v>0.86</v>
      </c>
      <c r="H43" s="3">
        <f t="shared" si="9"/>
        <v>16.34</v>
      </c>
      <c r="I43" s="3">
        <f t="shared" si="10"/>
        <v>2.58</v>
      </c>
      <c r="J43" s="3">
        <f t="shared" si="11"/>
        <v>0.86</v>
      </c>
      <c r="L43" s="2" t="s">
        <v>23</v>
      </c>
      <c r="M43" s="3">
        <f t="shared" si="12"/>
        <v>15.2</v>
      </c>
      <c r="N43" s="3">
        <f t="shared" si="13"/>
        <v>15.2</v>
      </c>
      <c r="O43" s="3">
        <f t="shared" si="14"/>
        <v>17.399999999999999</v>
      </c>
      <c r="P43" s="3">
        <f t="shared" si="15"/>
        <v>17.399999999999999</v>
      </c>
      <c r="Q43" s="3">
        <f t="shared" si="16"/>
        <v>18.8</v>
      </c>
      <c r="R43" s="3">
        <f t="shared" si="17"/>
        <v>15.2</v>
      </c>
      <c r="S43" s="3">
        <f t="shared" si="18"/>
        <v>18.8</v>
      </c>
      <c r="T43" s="3">
        <f t="shared" si="19"/>
        <v>15.6</v>
      </c>
      <c r="U43" s="3">
        <f t="shared" si="20"/>
        <v>15.2</v>
      </c>
    </row>
    <row r="44" spans="1:22">
      <c r="A44" s="2" t="s">
        <v>24</v>
      </c>
      <c r="B44" s="3">
        <f t="shared" si="3"/>
        <v>3.44</v>
      </c>
      <c r="C44" s="3">
        <f t="shared" si="4"/>
        <v>3.44</v>
      </c>
      <c r="D44" s="3">
        <f t="shared" si="5"/>
        <v>12.9</v>
      </c>
      <c r="E44" s="3">
        <f t="shared" si="6"/>
        <v>12.9</v>
      </c>
      <c r="F44" s="3">
        <f t="shared" si="7"/>
        <v>0</v>
      </c>
      <c r="G44" s="3">
        <f t="shared" si="8"/>
        <v>3.44</v>
      </c>
      <c r="H44" s="3">
        <f t="shared" si="9"/>
        <v>19.78</v>
      </c>
      <c r="I44" s="3">
        <f t="shared" si="10"/>
        <v>0.86</v>
      </c>
      <c r="J44" s="3">
        <f t="shared" si="11"/>
        <v>3.44</v>
      </c>
      <c r="L44" s="2" t="s">
        <v>24</v>
      </c>
      <c r="M44" s="3">
        <f t="shared" si="12"/>
        <v>15.8</v>
      </c>
      <c r="N44" s="3">
        <f t="shared" si="13"/>
        <v>15.8</v>
      </c>
      <c r="O44" s="3">
        <f t="shared" si="14"/>
        <v>18</v>
      </c>
      <c r="P44" s="3">
        <f t="shared" si="15"/>
        <v>18</v>
      </c>
      <c r="Q44" s="3">
        <f t="shared" si="16"/>
        <v>15</v>
      </c>
      <c r="R44" s="3">
        <f t="shared" si="17"/>
        <v>15.8</v>
      </c>
      <c r="S44" s="3">
        <f t="shared" si="18"/>
        <v>19.600000000000001</v>
      </c>
      <c r="T44" s="3">
        <f t="shared" si="19"/>
        <v>15.2</v>
      </c>
      <c r="U44" s="3">
        <f t="shared" si="20"/>
        <v>15.8</v>
      </c>
    </row>
    <row r="45" spans="1:22">
      <c r="A45" s="2" t="s">
        <v>25</v>
      </c>
      <c r="B45" s="3">
        <f t="shared" si="3"/>
        <v>0.86</v>
      </c>
      <c r="C45" s="3">
        <f t="shared" si="4"/>
        <v>0.86</v>
      </c>
      <c r="D45" s="3">
        <f t="shared" si="5"/>
        <v>10.32</v>
      </c>
      <c r="E45" s="3">
        <f t="shared" si="6"/>
        <v>10.32</v>
      </c>
      <c r="F45" s="3">
        <f t="shared" si="7"/>
        <v>0</v>
      </c>
      <c r="G45" s="3">
        <f t="shared" si="8"/>
        <v>0.86</v>
      </c>
      <c r="H45" s="3">
        <f t="shared" si="9"/>
        <v>16.34</v>
      </c>
      <c r="I45" s="3">
        <f t="shared" si="10"/>
        <v>2.58</v>
      </c>
      <c r="J45" s="3">
        <f t="shared" si="11"/>
        <v>0.86</v>
      </c>
      <c r="L45" s="2" t="s">
        <v>25</v>
      </c>
      <c r="M45" s="3">
        <f t="shared" si="12"/>
        <v>15.2</v>
      </c>
      <c r="N45" s="3">
        <f t="shared" si="13"/>
        <v>15.2</v>
      </c>
      <c r="O45" s="3">
        <f t="shared" si="14"/>
        <v>17.399999999999999</v>
      </c>
      <c r="P45" s="3">
        <f t="shared" si="15"/>
        <v>17.399999999999999</v>
      </c>
      <c r="Q45" s="3">
        <f t="shared" si="16"/>
        <v>15</v>
      </c>
      <c r="R45" s="3">
        <f t="shared" si="17"/>
        <v>15.2</v>
      </c>
      <c r="S45" s="3">
        <f t="shared" si="18"/>
        <v>18.8</v>
      </c>
      <c r="T45" s="3">
        <f t="shared" si="19"/>
        <v>15.6</v>
      </c>
      <c r="U45" s="3">
        <f t="shared" si="20"/>
        <v>15.2</v>
      </c>
    </row>
    <row r="46" spans="1:22">
      <c r="A46" s="2" t="s">
        <v>26</v>
      </c>
      <c r="B46" s="3">
        <f t="shared" si="3"/>
        <v>12.9</v>
      </c>
      <c r="C46" s="3">
        <f t="shared" si="4"/>
        <v>12.9</v>
      </c>
      <c r="D46" s="3">
        <f t="shared" si="5"/>
        <v>4.3</v>
      </c>
      <c r="E46" s="3">
        <f t="shared" si="6"/>
        <v>4.3</v>
      </c>
      <c r="F46" s="3">
        <f t="shared" si="7"/>
        <v>29.24</v>
      </c>
      <c r="G46" s="3">
        <f t="shared" si="8"/>
        <v>12.9</v>
      </c>
      <c r="H46" s="3">
        <f t="shared" si="9"/>
        <v>9.4599999999999991</v>
      </c>
      <c r="I46" s="3">
        <f t="shared" si="10"/>
        <v>15.48</v>
      </c>
      <c r="J46" s="3">
        <f t="shared" si="11"/>
        <v>12.9</v>
      </c>
      <c r="L46" s="2" t="s">
        <v>26</v>
      </c>
      <c r="M46" s="3">
        <f t="shared" si="12"/>
        <v>18</v>
      </c>
      <c r="N46" s="3">
        <f t="shared" si="13"/>
        <v>18</v>
      </c>
      <c r="O46" s="3">
        <f t="shared" si="14"/>
        <v>16</v>
      </c>
      <c r="P46" s="3">
        <f t="shared" si="15"/>
        <v>16</v>
      </c>
      <c r="Q46" s="3">
        <f t="shared" si="16"/>
        <v>21.8</v>
      </c>
      <c r="R46" s="3">
        <f t="shared" si="17"/>
        <v>18</v>
      </c>
      <c r="S46" s="3">
        <f t="shared" si="18"/>
        <v>17.2</v>
      </c>
      <c r="T46" s="3">
        <f t="shared" si="19"/>
        <v>18.600000000000001</v>
      </c>
      <c r="U46" s="3">
        <f t="shared" si="20"/>
        <v>18</v>
      </c>
    </row>
    <row r="47" spans="1:22">
      <c r="A47" s="2" t="s">
        <v>27</v>
      </c>
      <c r="B47" s="3">
        <f t="shared" si="3"/>
        <v>30.099999999999998</v>
      </c>
      <c r="C47" s="3">
        <f t="shared" si="4"/>
        <v>30.099999999999998</v>
      </c>
      <c r="D47" s="3">
        <f t="shared" si="5"/>
        <v>40.85</v>
      </c>
      <c r="E47" s="3">
        <f t="shared" si="6"/>
        <v>40.85</v>
      </c>
      <c r="F47" s="3">
        <f t="shared" si="7"/>
        <v>0</v>
      </c>
      <c r="G47" s="3">
        <f t="shared" si="8"/>
        <v>30.099999999999998</v>
      </c>
      <c r="H47" s="3">
        <f t="shared" si="9"/>
        <v>46.44</v>
      </c>
      <c r="I47" s="3">
        <f t="shared" si="10"/>
        <v>0</v>
      </c>
      <c r="J47" s="3">
        <f t="shared" si="11"/>
        <v>30.099999999999998</v>
      </c>
      <c r="L47" s="2" t="s">
        <v>27</v>
      </c>
      <c r="M47" s="3">
        <f t="shared" si="12"/>
        <v>22</v>
      </c>
      <c r="N47" s="3">
        <f t="shared" si="13"/>
        <v>22</v>
      </c>
      <c r="O47" s="3">
        <f t="shared" si="14"/>
        <v>24.5</v>
      </c>
      <c r="P47" s="3">
        <f t="shared" si="15"/>
        <v>24.5</v>
      </c>
      <c r="Q47" s="3">
        <f t="shared" si="16"/>
        <v>15</v>
      </c>
      <c r="R47" s="3">
        <f t="shared" si="17"/>
        <v>22</v>
      </c>
      <c r="S47" s="3">
        <f t="shared" si="18"/>
        <v>25.8</v>
      </c>
      <c r="T47" s="3">
        <f t="shared" si="19"/>
        <v>15</v>
      </c>
      <c r="U47" s="3">
        <f t="shared" si="20"/>
        <v>22</v>
      </c>
    </row>
    <row r="50" spans="1:22">
      <c r="A50" t="s">
        <v>66</v>
      </c>
      <c r="L50" t="s">
        <v>67</v>
      </c>
    </row>
    <row r="51" spans="1:22">
      <c r="A51" s="5"/>
      <c r="B51" s="5">
        <v>41327</v>
      </c>
      <c r="C51" s="5">
        <v>41391</v>
      </c>
      <c r="D51" s="5">
        <v>41396</v>
      </c>
      <c r="E51" s="5">
        <v>41397</v>
      </c>
      <c r="F51" s="5">
        <v>41431</v>
      </c>
      <c r="G51" s="5">
        <v>41438</v>
      </c>
      <c r="H51" s="5">
        <v>41487</v>
      </c>
      <c r="I51" s="5">
        <v>41613</v>
      </c>
      <c r="J51" s="5">
        <v>41614</v>
      </c>
      <c r="L51" s="5"/>
      <c r="M51" s="5">
        <v>41327</v>
      </c>
      <c r="N51" s="5">
        <v>41391</v>
      </c>
      <c r="O51" s="5">
        <v>41396</v>
      </c>
      <c r="P51" s="5">
        <v>41397</v>
      </c>
      <c r="Q51" s="5">
        <v>41431</v>
      </c>
      <c r="R51" s="5">
        <v>41438</v>
      </c>
      <c r="S51" s="5">
        <v>41487</v>
      </c>
      <c r="T51" s="5">
        <v>41613</v>
      </c>
      <c r="U51" s="5">
        <v>41614</v>
      </c>
    </row>
    <row r="52" spans="1:22" ht="25.5">
      <c r="A52" s="7"/>
      <c r="B52" s="7" t="s">
        <v>29</v>
      </c>
      <c r="C52" s="7" t="s">
        <v>30</v>
      </c>
      <c r="D52" s="7" t="s">
        <v>31</v>
      </c>
      <c r="E52" s="7" t="s">
        <v>32</v>
      </c>
      <c r="F52" s="7" t="s">
        <v>33</v>
      </c>
      <c r="G52" s="7" t="s">
        <v>34</v>
      </c>
      <c r="H52" s="7" t="s">
        <v>35</v>
      </c>
      <c r="I52" s="7" t="s">
        <v>36</v>
      </c>
      <c r="J52" s="7" t="s">
        <v>37</v>
      </c>
      <c r="L52" s="7"/>
      <c r="M52" s="7" t="s">
        <v>29</v>
      </c>
      <c r="N52" s="7" t="s">
        <v>30</v>
      </c>
      <c r="O52" s="7" t="s">
        <v>31</v>
      </c>
      <c r="P52" s="7" t="s">
        <v>32</v>
      </c>
      <c r="Q52" s="7" t="s">
        <v>33</v>
      </c>
      <c r="R52" s="7" t="s">
        <v>34</v>
      </c>
      <c r="S52" s="7" t="s">
        <v>35</v>
      </c>
      <c r="T52" s="7" t="s">
        <v>36</v>
      </c>
      <c r="U52" s="7" t="s">
        <v>37</v>
      </c>
    </row>
    <row r="53" spans="1:22" ht="13.5" thickBot="1">
      <c r="A53" s="2" t="s">
        <v>6</v>
      </c>
      <c r="B53" s="2" t="s">
        <v>10</v>
      </c>
      <c r="C53" s="2" t="s">
        <v>10</v>
      </c>
      <c r="D53" s="2" t="s">
        <v>14</v>
      </c>
      <c r="E53" s="2" t="s">
        <v>14</v>
      </c>
      <c r="F53" s="2" t="s">
        <v>8</v>
      </c>
      <c r="G53" s="2" t="s">
        <v>10</v>
      </c>
      <c r="H53" s="2" t="s">
        <v>15</v>
      </c>
      <c r="I53" s="2" t="s">
        <v>7</v>
      </c>
      <c r="J53" s="2" t="s">
        <v>10</v>
      </c>
      <c r="L53" s="2" t="s">
        <v>6</v>
      </c>
      <c r="M53" s="2" t="s">
        <v>10</v>
      </c>
      <c r="N53" s="2" t="s">
        <v>10</v>
      </c>
      <c r="O53" s="2" t="s">
        <v>14</v>
      </c>
      <c r="P53" s="2" t="s">
        <v>14</v>
      </c>
      <c r="Q53" s="2" t="s">
        <v>8</v>
      </c>
      <c r="R53" s="2" t="s">
        <v>10</v>
      </c>
      <c r="S53" s="2" t="s">
        <v>15</v>
      </c>
      <c r="T53" s="2" t="s">
        <v>7</v>
      </c>
      <c r="U53" s="2" t="s">
        <v>10</v>
      </c>
    </row>
    <row r="54" spans="1:22">
      <c r="A54" s="2" t="s">
        <v>16</v>
      </c>
      <c r="B54" s="3">
        <f t="shared" ref="B54" si="21">IF(M19="x",B36,0)</f>
        <v>0</v>
      </c>
      <c r="C54" s="3">
        <f t="shared" ref="C54" si="22">IF(N19="x",C36,0)</f>
        <v>0</v>
      </c>
      <c r="D54" s="3">
        <f t="shared" ref="D54" si="23">IF(O19="x",D36,0)</f>
        <v>25.37</v>
      </c>
      <c r="E54" s="3">
        <f t="shared" ref="E54" si="24">IF(P19="x",E36,0)</f>
        <v>25.37</v>
      </c>
      <c r="F54" s="3">
        <f t="shared" ref="F54" si="25">IF(Q19="x",F36,0)</f>
        <v>0</v>
      </c>
      <c r="G54" s="3">
        <f t="shared" ref="G54" si="26">IF(R19="x",G36,0)</f>
        <v>0</v>
      </c>
      <c r="H54" s="3">
        <f t="shared" ref="H54" si="27">IF(S19="x",H36,0)</f>
        <v>30.53</v>
      </c>
      <c r="I54" s="3">
        <f t="shared" ref="I54" si="28">IF(T19="x",I36,0)</f>
        <v>0</v>
      </c>
      <c r="J54" s="26">
        <f t="shared" ref="J54" si="29">IF(U19="x",J36,0)</f>
        <v>0</v>
      </c>
      <c r="K54" s="32">
        <f>SUM(B54:J54)</f>
        <v>81.27000000000001</v>
      </c>
      <c r="L54" s="25" t="s">
        <v>16</v>
      </c>
      <c r="M54" s="3">
        <f>IF(M19="x",M36,0)</f>
        <v>0</v>
      </c>
      <c r="N54" s="3">
        <f t="shared" ref="N54:U54" si="30">IF(N19="x",N36,0)</f>
        <v>0</v>
      </c>
      <c r="O54" s="3">
        <f t="shared" si="30"/>
        <v>20.9</v>
      </c>
      <c r="P54" s="3">
        <f t="shared" si="30"/>
        <v>20.9</v>
      </c>
      <c r="Q54" s="3">
        <f t="shared" si="30"/>
        <v>0</v>
      </c>
      <c r="R54" s="3">
        <f t="shared" si="30"/>
        <v>0</v>
      </c>
      <c r="S54" s="3">
        <f t="shared" si="30"/>
        <v>22.1</v>
      </c>
      <c r="T54" s="3">
        <f t="shared" si="30"/>
        <v>0</v>
      </c>
      <c r="U54" s="26">
        <f t="shared" si="30"/>
        <v>0</v>
      </c>
      <c r="V54" s="44">
        <f>SUM(M54:U54)</f>
        <v>63.9</v>
      </c>
    </row>
    <row r="55" spans="1:22">
      <c r="A55" s="2" t="s">
        <v>17</v>
      </c>
      <c r="B55" s="3">
        <f t="shared" ref="B55:B65" si="31">IF(M20="x",B37,0)</f>
        <v>14.62</v>
      </c>
      <c r="C55" s="3">
        <f t="shared" ref="C55:C65" si="32">IF(N20="x",C37,0)</f>
        <v>14.62</v>
      </c>
      <c r="D55" s="3">
        <f t="shared" ref="D55:D65" si="33">IF(O20="x",D37,0)</f>
        <v>0</v>
      </c>
      <c r="E55" s="3">
        <f t="shared" ref="E55:E65" si="34">IF(P20="x",E37,0)</f>
        <v>24.08</v>
      </c>
      <c r="F55" s="3">
        <f t="shared" ref="F55:F65" si="35">IF(Q20="x",F37,0)</f>
        <v>11.18</v>
      </c>
      <c r="G55" s="3">
        <f t="shared" ref="G55:G65" si="36">IF(R20="x",G37,0)</f>
        <v>14.62</v>
      </c>
      <c r="H55" s="3">
        <f t="shared" ref="H55:H65" si="37">IF(S20="x",H37,0)</f>
        <v>29.24</v>
      </c>
      <c r="I55" s="3">
        <f t="shared" ref="I55:I65" si="38">IF(T20="x",I37,0)</f>
        <v>12.04</v>
      </c>
      <c r="J55" s="26">
        <f t="shared" ref="J55:J65" si="39">IF(U20="x",J37,0)</f>
        <v>0</v>
      </c>
      <c r="K55" s="33">
        <f t="shared" ref="K55:K65" si="40">SUM(B55:J55)</f>
        <v>120.4</v>
      </c>
      <c r="L55" s="25" t="s">
        <v>17</v>
      </c>
      <c r="M55" s="3">
        <f t="shared" ref="M55" si="41">IF(M20="x",M37,0)</f>
        <v>18.399999999999999</v>
      </c>
      <c r="N55" s="3">
        <f t="shared" ref="N55:U55" si="42">IF(N20="x",N37,0)</f>
        <v>18.399999999999999</v>
      </c>
      <c r="O55" s="3">
        <f t="shared" si="42"/>
        <v>0</v>
      </c>
      <c r="P55" s="3">
        <f t="shared" si="42"/>
        <v>20.6</v>
      </c>
      <c r="Q55" s="3">
        <f t="shared" si="42"/>
        <v>17.600000000000001</v>
      </c>
      <c r="R55" s="3">
        <f t="shared" si="42"/>
        <v>18.399999999999999</v>
      </c>
      <c r="S55" s="3">
        <f t="shared" si="42"/>
        <v>21.8</v>
      </c>
      <c r="T55" s="3">
        <f t="shared" si="42"/>
        <v>17.8</v>
      </c>
      <c r="U55" s="26">
        <f t="shared" si="42"/>
        <v>0</v>
      </c>
      <c r="V55" s="45">
        <f t="shared" ref="V55:V65" si="43">SUM(M55:U55)</f>
        <v>133</v>
      </c>
    </row>
    <row r="56" spans="1:22">
      <c r="A56" s="2" t="s">
        <v>18</v>
      </c>
      <c r="B56" s="3">
        <f t="shared" si="31"/>
        <v>3.44</v>
      </c>
      <c r="C56" s="3">
        <f t="shared" si="32"/>
        <v>3.44</v>
      </c>
      <c r="D56" s="3">
        <f t="shared" si="33"/>
        <v>9.4599999999999991</v>
      </c>
      <c r="E56" s="3">
        <f t="shared" si="34"/>
        <v>9.4599999999999991</v>
      </c>
      <c r="F56" s="3">
        <f t="shared" si="35"/>
        <v>19.78</v>
      </c>
      <c r="G56" s="3">
        <f t="shared" si="36"/>
        <v>3.44</v>
      </c>
      <c r="H56" s="3">
        <f t="shared" si="37"/>
        <v>14.62</v>
      </c>
      <c r="I56" s="3">
        <f t="shared" si="38"/>
        <v>6.88</v>
      </c>
      <c r="J56" s="26">
        <f t="shared" si="39"/>
        <v>3.44</v>
      </c>
      <c r="K56" s="33">
        <f t="shared" si="40"/>
        <v>73.959999999999994</v>
      </c>
      <c r="L56" s="25" t="s">
        <v>18</v>
      </c>
      <c r="M56" s="3">
        <f t="shared" ref="M56" si="44">IF(M21="x",M38,0)</f>
        <v>15.8</v>
      </c>
      <c r="N56" s="3">
        <f t="shared" ref="N56:U56" si="45">IF(N21="x",N38,0)</f>
        <v>15.8</v>
      </c>
      <c r="O56" s="3">
        <f t="shared" si="45"/>
        <v>17.2</v>
      </c>
      <c r="P56" s="3">
        <f t="shared" si="45"/>
        <v>17.2</v>
      </c>
      <c r="Q56" s="3">
        <f t="shared" si="45"/>
        <v>19.600000000000001</v>
      </c>
      <c r="R56" s="3">
        <f t="shared" si="45"/>
        <v>15.8</v>
      </c>
      <c r="S56" s="3">
        <f t="shared" si="45"/>
        <v>18.399999999999999</v>
      </c>
      <c r="T56" s="3">
        <f t="shared" si="45"/>
        <v>16.600000000000001</v>
      </c>
      <c r="U56" s="26">
        <f t="shared" si="45"/>
        <v>15.8</v>
      </c>
      <c r="V56" s="45">
        <f t="shared" si="43"/>
        <v>152.19999999999999</v>
      </c>
    </row>
    <row r="57" spans="1:22">
      <c r="A57" s="2" t="s">
        <v>19</v>
      </c>
      <c r="B57" s="3">
        <f t="shared" si="31"/>
        <v>20.64</v>
      </c>
      <c r="C57" s="3">
        <f t="shared" si="32"/>
        <v>20.64</v>
      </c>
      <c r="D57" s="3">
        <f t="shared" si="33"/>
        <v>0</v>
      </c>
      <c r="E57" s="3">
        <f t="shared" si="34"/>
        <v>29.24</v>
      </c>
      <c r="F57" s="3">
        <f t="shared" si="35"/>
        <v>0</v>
      </c>
      <c r="G57" s="3">
        <f t="shared" si="36"/>
        <v>20.64</v>
      </c>
      <c r="H57" s="3">
        <f t="shared" si="37"/>
        <v>0</v>
      </c>
      <c r="I57" s="3">
        <f t="shared" si="38"/>
        <v>18.919999999999998</v>
      </c>
      <c r="J57" s="26">
        <f t="shared" si="39"/>
        <v>20.64</v>
      </c>
      <c r="K57" s="33">
        <f t="shared" si="40"/>
        <v>130.72</v>
      </c>
      <c r="L57" s="25" t="s">
        <v>19</v>
      </c>
      <c r="M57" s="3">
        <f t="shared" ref="M57" si="46">IF(M22="x",M39,0)</f>
        <v>19.8</v>
      </c>
      <c r="N57" s="3">
        <f t="shared" ref="N57:U57" si="47">IF(N22="x",N39,0)</f>
        <v>19.8</v>
      </c>
      <c r="O57" s="3">
        <f t="shared" si="47"/>
        <v>0</v>
      </c>
      <c r="P57" s="3">
        <f t="shared" si="47"/>
        <v>21.8</v>
      </c>
      <c r="Q57" s="3">
        <f t="shared" si="47"/>
        <v>0</v>
      </c>
      <c r="R57" s="3">
        <f t="shared" si="47"/>
        <v>19.8</v>
      </c>
      <c r="S57" s="3">
        <f t="shared" si="47"/>
        <v>0</v>
      </c>
      <c r="T57" s="3">
        <f t="shared" si="47"/>
        <v>19.399999999999999</v>
      </c>
      <c r="U57" s="26">
        <f t="shared" si="47"/>
        <v>19.8</v>
      </c>
      <c r="V57" s="46">
        <f t="shared" si="43"/>
        <v>120.39999999999999</v>
      </c>
    </row>
    <row r="58" spans="1:22">
      <c r="A58" s="2" t="s">
        <v>20</v>
      </c>
      <c r="B58" s="3">
        <f t="shared" si="31"/>
        <v>10.32</v>
      </c>
      <c r="C58" s="3">
        <f t="shared" si="32"/>
        <v>10.32</v>
      </c>
      <c r="D58" s="3">
        <f t="shared" si="33"/>
        <v>19.78</v>
      </c>
      <c r="E58" s="3">
        <f t="shared" si="34"/>
        <v>19.78</v>
      </c>
      <c r="F58" s="3">
        <f t="shared" si="35"/>
        <v>6.02</v>
      </c>
      <c r="G58" s="3">
        <f t="shared" si="36"/>
        <v>10.32</v>
      </c>
      <c r="H58" s="3">
        <f t="shared" si="37"/>
        <v>0</v>
      </c>
      <c r="I58" s="3">
        <f t="shared" si="38"/>
        <v>7.74</v>
      </c>
      <c r="J58" s="26">
        <f t="shared" si="39"/>
        <v>10.32</v>
      </c>
      <c r="K58" s="33">
        <f t="shared" si="40"/>
        <v>94.6</v>
      </c>
      <c r="L58" s="25" t="s">
        <v>20</v>
      </c>
      <c r="M58" s="3">
        <f t="shared" ref="M58" si="48">IF(M23="x",M40,0)</f>
        <v>17.399999999999999</v>
      </c>
      <c r="N58" s="3">
        <f t="shared" ref="N58:T58" si="49">IF(N23="x",N40,0)</f>
        <v>17.399999999999999</v>
      </c>
      <c r="O58" s="3">
        <f t="shared" si="49"/>
        <v>19.600000000000001</v>
      </c>
      <c r="P58" s="3">
        <f t="shared" si="49"/>
        <v>19.600000000000001</v>
      </c>
      <c r="Q58" s="3">
        <f t="shared" si="49"/>
        <v>16.399999999999999</v>
      </c>
      <c r="R58" s="3">
        <f t="shared" si="49"/>
        <v>17.399999999999999</v>
      </c>
      <c r="S58" s="3">
        <f t="shared" si="49"/>
        <v>0</v>
      </c>
      <c r="T58" s="3">
        <f t="shared" si="49"/>
        <v>16.8</v>
      </c>
      <c r="U58" s="26">
        <f>IF(U23="x",U40,0)</f>
        <v>17.399999999999999</v>
      </c>
      <c r="V58" s="46">
        <f t="shared" si="43"/>
        <v>142</v>
      </c>
    </row>
    <row r="59" spans="1:22">
      <c r="A59" s="2" t="s">
        <v>21</v>
      </c>
      <c r="B59" s="3">
        <f t="shared" si="31"/>
        <v>0</v>
      </c>
      <c r="C59" s="3">
        <f t="shared" si="32"/>
        <v>0</v>
      </c>
      <c r="D59" s="3">
        <f t="shared" si="33"/>
        <v>0</v>
      </c>
      <c r="E59" s="3">
        <f t="shared" si="34"/>
        <v>29.24</v>
      </c>
      <c r="F59" s="3">
        <f t="shared" si="35"/>
        <v>0</v>
      </c>
      <c r="G59" s="3">
        <f t="shared" si="36"/>
        <v>0</v>
      </c>
      <c r="H59" s="3">
        <f t="shared" si="37"/>
        <v>0</v>
      </c>
      <c r="I59" s="3">
        <f t="shared" si="38"/>
        <v>0</v>
      </c>
      <c r="J59" s="26">
        <f t="shared" si="39"/>
        <v>0</v>
      </c>
      <c r="K59" s="33">
        <f t="shared" si="40"/>
        <v>29.24</v>
      </c>
      <c r="L59" s="25" t="s">
        <v>21</v>
      </c>
      <c r="M59" s="3">
        <f t="shared" ref="M59" si="50">IF(M24="x",M41,0)</f>
        <v>0</v>
      </c>
      <c r="N59" s="3">
        <f t="shared" ref="N59:U59" si="51">IF(N24="x",N41,0)</f>
        <v>0</v>
      </c>
      <c r="O59" s="3">
        <f t="shared" si="51"/>
        <v>0</v>
      </c>
      <c r="P59" s="3">
        <f t="shared" si="51"/>
        <v>21.8</v>
      </c>
      <c r="Q59" s="3">
        <f t="shared" si="51"/>
        <v>0</v>
      </c>
      <c r="R59" s="3">
        <f t="shared" si="51"/>
        <v>0</v>
      </c>
      <c r="S59" s="3">
        <f t="shared" si="51"/>
        <v>0</v>
      </c>
      <c r="T59" s="3">
        <f t="shared" si="51"/>
        <v>0</v>
      </c>
      <c r="U59" s="26">
        <f t="shared" si="51"/>
        <v>0</v>
      </c>
      <c r="V59" s="46">
        <f t="shared" si="43"/>
        <v>21.8</v>
      </c>
    </row>
    <row r="60" spans="1:22">
      <c r="A60" s="2" t="s">
        <v>22</v>
      </c>
      <c r="B60" s="3">
        <f t="shared" si="31"/>
        <v>0.86</v>
      </c>
      <c r="C60" s="3">
        <f t="shared" si="32"/>
        <v>0.86</v>
      </c>
      <c r="D60" s="3">
        <f t="shared" si="33"/>
        <v>0</v>
      </c>
      <c r="E60" s="3">
        <f t="shared" si="34"/>
        <v>10.32</v>
      </c>
      <c r="F60" s="3">
        <f t="shared" si="35"/>
        <v>16.34</v>
      </c>
      <c r="G60" s="3">
        <f t="shared" si="36"/>
        <v>0</v>
      </c>
      <c r="H60" s="3">
        <f t="shared" si="37"/>
        <v>16.34</v>
      </c>
      <c r="I60" s="3">
        <f t="shared" si="38"/>
        <v>2.58</v>
      </c>
      <c r="J60" s="26">
        <f t="shared" si="39"/>
        <v>0.86</v>
      </c>
      <c r="K60" s="33">
        <f t="shared" si="40"/>
        <v>48.16</v>
      </c>
      <c r="L60" s="25" t="s">
        <v>22</v>
      </c>
      <c r="M60" s="3">
        <f t="shared" ref="M60" si="52">IF(M25="x",M42,0)</f>
        <v>15.2</v>
      </c>
      <c r="N60" s="3">
        <f t="shared" ref="N60:U60" si="53">IF(N25="x",N42,0)</f>
        <v>15.2</v>
      </c>
      <c r="O60" s="3">
        <f t="shared" si="53"/>
        <v>0</v>
      </c>
      <c r="P60" s="3">
        <f t="shared" si="53"/>
        <v>17.399999999999999</v>
      </c>
      <c r="Q60" s="3">
        <f t="shared" si="53"/>
        <v>18.8</v>
      </c>
      <c r="R60" s="3">
        <f t="shared" si="53"/>
        <v>0</v>
      </c>
      <c r="S60" s="3">
        <f t="shared" si="53"/>
        <v>18.8</v>
      </c>
      <c r="T60" s="3">
        <f t="shared" si="53"/>
        <v>15.6</v>
      </c>
      <c r="U60" s="26">
        <f t="shared" si="53"/>
        <v>15.2</v>
      </c>
      <c r="V60" s="45">
        <f t="shared" si="43"/>
        <v>116.19999999999999</v>
      </c>
    </row>
    <row r="61" spans="1:22">
      <c r="A61" s="2" t="s">
        <v>23</v>
      </c>
      <c r="B61" s="3">
        <f t="shared" si="31"/>
        <v>0.86</v>
      </c>
      <c r="C61" s="3">
        <f t="shared" si="32"/>
        <v>0.86</v>
      </c>
      <c r="D61" s="3">
        <f t="shared" si="33"/>
        <v>10.32</v>
      </c>
      <c r="E61" s="3">
        <f t="shared" si="34"/>
        <v>10.32</v>
      </c>
      <c r="F61" s="3">
        <f t="shared" si="35"/>
        <v>16.34</v>
      </c>
      <c r="G61" s="3">
        <f t="shared" si="36"/>
        <v>0.86</v>
      </c>
      <c r="H61" s="3">
        <f t="shared" si="37"/>
        <v>16.34</v>
      </c>
      <c r="I61" s="3">
        <f t="shared" si="38"/>
        <v>2.58</v>
      </c>
      <c r="J61" s="26">
        <f t="shared" si="39"/>
        <v>0.86</v>
      </c>
      <c r="K61" s="33">
        <f t="shared" si="40"/>
        <v>59.34</v>
      </c>
      <c r="L61" s="25" t="s">
        <v>23</v>
      </c>
      <c r="M61" s="3">
        <f t="shared" ref="M61" si="54">IF(M26="x",M43,0)</f>
        <v>15.2</v>
      </c>
      <c r="N61" s="3">
        <f t="shared" ref="N61:U61" si="55">IF(N26="x",N43,0)</f>
        <v>15.2</v>
      </c>
      <c r="O61" s="3">
        <f t="shared" si="55"/>
        <v>17.399999999999999</v>
      </c>
      <c r="P61" s="3">
        <f t="shared" si="55"/>
        <v>17.399999999999999</v>
      </c>
      <c r="Q61" s="3">
        <f t="shared" si="55"/>
        <v>18.8</v>
      </c>
      <c r="R61" s="3">
        <f t="shared" si="55"/>
        <v>15.2</v>
      </c>
      <c r="S61" s="3">
        <f t="shared" si="55"/>
        <v>18.8</v>
      </c>
      <c r="T61" s="3">
        <f t="shared" si="55"/>
        <v>15.6</v>
      </c>
      <c r="U61" s="26">
        <f t="shared" si="55"/>
        <v>15.2</v>
      </c>
      <c r="V61" s="45">
        <f t="shared" si="43"/>
        <v>148.79999999999998</v>
      </c>
    </row>
    <row r="62" spans="1:22">
      <c r="A62" s="2" t="s">
        <v>24</v>
      </c>
      <c r="B62" s="3">
        <f t="shared" si="31"/>
        <v>3.44</v>
      </c>
      <c r="C62" s="3">
        <f t="shared" si="32"/>
        <v>0</v>
      </c>
      <c r="D62" s="3">
        <f t="shared" si="33"/>
        <v>12.9</v>
      </c>
      <c r="E62" s="3">
        <f t="shared" si="34"/>
        <v>12.9</v>
      </c>
      <c r="F62" s="3">
        <f t="shared" si="35"/>
        <v>0</v>
      </c>
      <c r="G62" s="3">
        <f t="shared" si="36"/>
        <v>0</v>
      </c>
      <c r="H62" s="3">
        <f t="shared" si="37"/>
        <v>0</v>
      </c>
      <c r="I62" s="3">
        <f t="shared" si="38"/>
        <v>0.86</v>
      </c>
      <c r="J62" s="26">
        <f t="shared" si="39"/>
        <v>0</v>
      </c>
      <c r="K62" s="33">
        <f t="shared" si="40"/>
        <v>30.1</v>
      </c>
      <c r="L62" s="25" t="s">
        <v>24</v>
      </c>
      <c r="M62" s="3">
        <f t="shared" ref="M62" si="56">IF(M27="x",M44,0)</f>
        <v>15.8</v>
      </c>
      <c r="N62" s="3">
        <f t="shared" ref="N62:U62" si="57">IF(N27="x",N44,0)</f>
        <v>0</v>
      </c>
      <c r="O62" s="3">
        <f t="shared" si="57"/>
        <v>18</v>
      </c>
      <c r="P62" s="3">
        <f t="shared" si="57"/>
        <v>18</v>
      </c>
      <c r="Q62" s="3">
        <f t="shared" si="57"/>
        <v>0</v>
      </c>
      <c r="R62" s="3">
        <f t="shared" si="57"/>
        <v>0</v>
      </c>
      <c r="S62" s="3">
        <f t="shared" si="57"/>
        <v>0</v>
      </c>
      <c r="T62" s="3">
        <f t="shared" si="57"/>
        <v>15.2</v>
      </c>
      <c r="U62" s="26">
        <f t="shared" si="57"/>
        <v>0</v>
      </c>
      <c r="V62" s="45">
        <f t="shared" si="43"/>
        <v>67</v>
      </c>
    </row>
    <row r="63" spans="1:22">
      <c r="A63" s="2" t="s">
        <v>25</v>
      </c>
      <c r="B63" s="3">
        <f t="shared" si="31"/>
        <v>0</v>
      </c>
      <c r="C63" s="3">
        <f t="shared" si="32"/>
        <v>0</v>
      </c>
      <c r="D63" s="3">
        <f t="shared" si="33"/>
        <v>0</v>
      </c>
      <c r="E63" s="3">
        <f t="shared" si="34"/>
        <v>0</v>
      </c>
      <c r="F63" s="3">
        <f t="shared" si="35"/>
        <v>0</v>
      </c>
      <c r="G63" s="3">
        <f t="shared" si="36"/>
        <v>0</v>
      </c>
      <c r="H63" s="3">
        <f t="shared" si="37"/>
        <v>0</v>
      </c>
      <c r="I63" s="3">
        <f t="shared" si="38"/>
        <v>2.58</v>
      </c>
      <c r="J63" s="26">
        <f t="shared" si="39"/>
        <v>0.86</v>
      </c>
      <c r="K63" s="33">
        <f t="shared" si="40"/>
        <v>3.44</v>
      </c>
      <c r="L63" s="25" t="s">
        <v>25</v>
      </c>
      <c r="M63" s="3">
        <f t="shared" ref="M63" si="58">IF(M28="x",M45,0)</f>
        <v>0</v>
      </c>
      <c r="N63" s="3">
        <f t="shared" ref="N63:U63" si="59">IF(N28="x",N45,0)</f>
        <v>0</v>
      </c>
      <c r="O63" s="3">
        <f t="shared" si="59"/>
        <v>0</v>
      </c>
      <c r="P63" s="3">
        <f t="shared" si="59"/>
        <v>0</v>
      </c>
      <c r="Q63" s="3">
        <f t="shared" si="59"/>
        <v>0</v>
      </c>
      <c r="R63" s="3">
        <f t="shared" si="59"/>
        <v>0</v>
      </c>
      <c r="S63" s="3">
        <f t="shared" si="59"/>
        <v>0</v>
      </c>
      <c r="T63" s="3">
        <f t="shared" si="59"/>
        <v>15.6</v>
      </c>
      <c r="U63" s="26">
        <f t="shared" si="59"/>
        <v>15.2</v>
      </c>
      <c r="V63" s="45">
        <f t="shared" si="43"/>
        <v>30.799999999999997</v>
      </c>
    </row>
    <row r="64" spans="1:22">
      <c r="A64" s="2" t="s">
        <v>26</v>
      </c>
      <c r="B64" s="3">
        <f t="shared" si="31"/>
        <v>12.9</v>
      </c>
      <c r="C64" s="3">
        <f t="shared" si="32"/>
        <v>12.9</v>
      </c>
      <c r="D64" s="3">
        <f t="shared" si="33"/>
        <v>4.3</v>
      </c>
      <c r="E64" s="3">
        <f t="shared" si="34"/>
        <v>4.3</v>
      </c>
      <c r="F64" s="3">
        <f t="shared" si="35"/>
        <v>29.24</v>
      </c>
      <c r="G64" s="3">
        <f t="shared" si="36"/>
        <v>0</v>
      </c>
      <c r="H64" s="3">
        <f t="shared" si="37"/>
        <v>9.4599999999999991</v>
      </c>
      <c r="I64" s="3">
        <f t="shared" si="38"/>
        <v>0</v>
      </c>
      <c r="J64" s="26">
        <f t="shared" si="39"/>
        <v>12.9</v>
      </c>
      <c r="K64" s="33">
        <f t="shared" si="40"/>
        <v>86</v>
      </c>
      <c r="L64" s="25" t="s">
        <v>26</v>
      </c>
      <c r="M64" s="3">
        <f t="shared" ref="M64" si="60">IF(M29="x",M46,0)</f>
        <v>18</v>
      </c>
      <c r="N64" s="3">
        <f t="shared" ref="N64:U64" si="61">IF(N29="x",N46,0)</f>
        <v>18</v>
      </c>
      <c r="O64" s="3">
        <f t="shared" si="61"/>
        <v>16</v>
      </c>
      <c r="P64" s="3">
        <f t="shared" si="61"/>
        <v>16</v>
      </c>
      <c r="Q64" s="3">
        <f t="shared" si="61"/>
        <v>21.8</v>
      </c>
      <c r="R64" s="3">
        <f t="shared" si="61"/>
        <v>0</v>
      </c>
      <c r="S64" s="3">
        <f t="shared" si="61"/>
        <v>17.2</v>
      </c>
      <c r="T64" s="3">
        <f t="shared" si="61"/>
        <v>0</v>
      </c>
      <c r="U64" s="26">
        <f t="shared" si="61"/>
        <v>18</v>
      </c>
      <c r="V64" s="45">
        <f t="shared" si="43"/>
        <v>125</v>
      </c>
    </row>
    <row r="65" spans="1:22" ht="13.5" thickBot="1">
      <c r="A65" s="2" t="s">
        <v>27</v>
      </c>
      <c r="B65" s="24">
        <f t="shared" si="31"/>
        <v>30.099999999999998</v>
      </c>
      <c r="C65" s="24">
        <f t="shared" si="32"/>
        <v>0</v>
      </c>
      <c r="D65" s="24">
        <f t="shared" si="33"/>
        <v>0</v>
      </c>
      <c r="E65" s="24">
        <f t="shared" si="34"/>
        <v>40.85</v>
      </c>
      <c r="F65" s="24">
        <f t="shared" si="35"/>
        <v>0</v>
      </c>
      <c r="G65" s="24">
        <f t="shared" si="36"/>
        <v>0</v>
      </c>
      <c r="H65" s="24">
        <f t="shared" si="37"/>
        <v>46.44</v>
      </c>
      <c r="I65" s="24">
        <f t="shared" si="38"/>
        <v>0</v>
      </c>
      <c r="J65" s="27">
        <f t="shared" si="39"/>
        <v>0</v>
      </c>
      <c r="K65" s="34">
        <f t="shared" si="40"/>
        <v>117.39</v>
      </c>
      <c r="L65" s="25" t="s">
        <v>27</v>
      </c>
      <c r="M65" s="24">
        <f t="shared" ref="M65" si="62">IF(M30="x",M47,0)</f>
        <v>22</v>
      </c>
      <c r="N65" s="24">
        <f t="shared" ref="N65:U65" si="63">IF(N30="x",N47,0)</f>
        <v>0</v>
      </c>
      <c r="O65" s="24">
        <f t="shared" si="63"/>
        <v>0</v>
      </c>
      <c r="P65" s="24">
        <f t="shared" si="63"/>
        <v>24.5</v>
      </c>
      <c r="Q65" s="24">
        <f t="shared" si="63"/>
        <v>0</v>
      </c>
      <c r="R65" s="24">
        <f t="shared" si="63"/>
        <v>0</v>
      </c>
      <c r="S65" s="24">
        <f t="shared" si="63"/>
        <v>25.8</v>
      </c>
      <c r="T65" s="24">
        <f t="shared" si="63"/>
        <v>0</v>
      </c>
      <c r="U65" s="27">
        <f t="shared" si="63"/>
        <v>0</v>
      </c>
      <c r="V65" s="47">
        <f t="shared" si="43"/>
        <v>72.3</v>
      </c>
    </row>
    <row r="66" spans="1:22" ht="13.5" thickBot="1">
      <c r="B66" s="29">
        <f>SUM(B54:B65)</f>
        <v>97.179999999999993</v>
      </c>
      <c r="C66" s="30">
        <f t="shared" ref="C66:J66" si="64">SUM(C54:C65)</f>
        <v>63.64</v>
      </c>
      <c r="D66" s="30">
        <f t="shared" si="64"/>
        <v>82.13000000000001</v>
      </c>
      <c r="E66" s="30">
        <f t="shared" si="64"/>
        <v>215.86</v>
      </c>
      <c r="F66" s="30">
        <f t="shared" si="64"/>
        <v>98.9</v>
      </c>
      <c r="G66" s="30">
        <f t="shared" si="64"/>
        <v>49.88</v>
      </c>
      <c r="H66" s="30">
        <f t="shared" si="64"/>
        <v>162.97</v>
      </c>
      <c r="I66" s="30">
        <f t="shared" si="64"/>
        <v>54.179999999999993</v>
      </c>
      <c r="J66" s="31">
        <f t="shared" si="64"/>
        <v>49.88</v>
      </c>
      <c r="K66" s="28">
        <f>SUM(B66:J66)</f>
        <v>874.62</v>
      </c>
      <c r="M66" s="29">
        <f>SUM(M54:M65)</f>
        <v>157.60000000000002</v>
      </c>
      <c r="N66" s="30">
        <f t="shared" ref="N66:U66" si="65">SUM(N54:N65)</f>
        <v>119.80000000000001</v>
      </c>
      <c r="O66" s="30">
        <f t="shared" si="65"/>
        <v>109.1</v>
      </c>
      <c r="P66" s="30">
        <f t="shared" si="65"/>
        <v>215.2</v>
      </c>
      <c r="Q66" s="30">
        <f t="shared" si="65"/>
        <v>113</v>
      </c>
      <c r="R66" s="30">
        <f t="shared" si="65"/>
        <v>86.600000000000009</v>
      </c>
      <c r="S66" s="30">
        <f t="shared" si="65"/>
        <v>142.9</v>
      </c>
      <c r="T66" s="30">
        <f t="shared" si="65"/>
        <v>132.6</v>
      </c>
      <c r="U66" s="31">
        <f t="shared" si="65"/>
        <v>116.60000000000001</v>
      </c>
      <c r="V66" s="48">
        <f>SUM(V54:V65)</f>
        <v>1193.3999999999999</v>
      </c>
    </row>
    <row r="69" spans="1:22">
      <c r="A69" s="35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2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6"/>
      <c r="L70" s="36"/>
    </row>
    <row r="71" spans="1:2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6"/>
      <c r="L71" s="36"/>
    </row>
    <row r="72" spans="1:2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22">
      <c r="A73" s="36"/>
      <c r="B73" s="39"/>
      <c r="C73" s="39"/>
      <c r="D73" s="39"/>
      <c r="E73" s="39"/>
      <c r="F73" s="39"/>
      <c r="G73" s="39"/>
      <c r="H73" s="39"/>
      <c r="I73" s="39"/>
      <c r="J73" s="39"/>
      <c r="K73" s="36"/>
      <c r="L73" s="36"/>
    </row>
    <row r="74" spans="1:22">
      <c r="A74" s="36"/>
      <c r="B74" s="39"/>
      <c r="C74" s="39"/>
      <c r="D74" s="39"/>
      <c r="E74" s="39"/>
      <c r="F74" s="39"/>
      <c r="G74" s="39"/>
      <c r="H74" s="39"/>
      <c r="I74" s="39"/>
      <c r="J74" s="39"/>
      <c r="K74" s="36"/>
      <c r="L74" s="36"/>
    </row>
    <row r="75" spans="1:22">
      <c r="A75" s="36"/>
      <c r="B75" s="39"/>
      <c r="C75" s="39"/>
      <c r="D75" s="39"/>
      <c r="E75" s="39"/>
      <c r="F75" s="39"/>
      <c r="G75" s="39"/>
      <c r="H75" s="39"/>
      <c r="I75" s="39"/>
      <c r="J75" s="39"/>
      <c r="K75" s="36"/>
      <c r="L75" s="36"/>
    </row>
    <row r="76" spans="1:22">
      <c r="A76" s="36"/>
      <c r="B76" s="39"/>
      <c r="C76" s="39"/>
      <c r="D76" s="39"/>
      <c r="E76" s="39"/>
      <c r="F76" s="39"/>
      <c r="G76" s="39"/>
      <c r="H76" s="39"/>
      <c r="I76" s="39"/>
      <c r="J76" s="39"/>
      <c r="K76" s="36"/>
      <c r="L76" s="36"/>
    </row>
    <row r="77" spans="1:22">
      <c r="A77" s="36"/>
      <c r="B77" s="39"/>
      <c r="C77" s="39"/>
      <c r="D77" s="39"/>
      <c r="E77" s="39"/>
      <c r="F77" s="39"/>
      <c r="G77" s="39"/>
      <c r="H77" s="39"/>
      <c r="I77" s="39"/>
      <c r="J77" s="39"/>
      <c r="K77" s="36"/>
      <c r="L77" s="36"/>
    </row>
    <row r="78" spans="1:22">
      <c r="A78" s="36"/>
      <c r="B78" s="39"/>
      <c r="C78" s="39"/>
      <c r="D78" s="39"/>
      <c r="E78" s="39"/>
      <c r="F78" s="39"/>
      <c r="G78" s="39"/>
      <c r="H78" s="39"/>
      <c r="I78" s="39"/>
      <c r="J78" s="39"/>
      <c r="K78" s="36"/>
      <c r="L78" s="36"/>
    </row>
    <row r="79" spans="1:22">
      <c r="A79" s="36"/>
      <c r="B79" s="39"/>
      <c r="C79" s="39"/>
      <c r="D79" s="39"/>
      <c r="E79" s="39"/>
      <c r="F79" s="39"/>
      <c r="G79" s="39"/>
      <c r="H79" s="39"/>
      <c r="I79" s="39"/>
      <c r="J79" s="39"/>
      <c r="K79" s="36"/>
      <c r="L79" s="36"/>
    </row>
    <row r="80" spans="1:22">
      <c r="A80" s="36"/>
      <c r="B80" s="39"/>
      <c r="C80" s="39"/>
      <c r="D80" s="39"/>
      <c r="E80" s="39"/>
      <c r="F80" s="39"/>
      <c r="G80" s="39"/>
      <c r="H80" s="39"/>
      <c r="I80" s="39"/>
      <c r="J80" s="39"/>
      <c r="K80" s="36"/>
      <c r="L80" s="36"/>
    </row>
    <row r="81" spans="1:12">
      <c r="A81" s="36"/>
      <c r="B81" s="39"/>
      <c r="C81" s="39"/>
      <c r="D81" s="39"/>
      <c r="E81" s="39"/>
      <c r="F81" s="39"/>
      <c r="G81" s="39"/>
      <c r="H81" s="39"/>
      <c r="I81" s="39"/>
      <c r="J81" s="39"/>
      <c r="K81" s="36"/>
      <c r="L81" s="36"/>
    </row>
    <row r="82" spans="1:12">
      <c r="A82" s="36"/>
      <c r="B82" s="39"/>
      <c r="C82" s="39"/>
      <c r="D82" s="39"/>
      <c r="E82" s="39"/>
      <c r="F82" s="39"/>
      <c r="G82" s="39"/>
      <c r="H82" s="39"/>
      <c r="I82" s="39"/>
      <c r="J82" s="39"/>
      <c r="K82" s="36"/>
      <c r="L82" s="36"/>
    </row>
    <row r="83" spans="1:12">
      <c r="A83" s="36"/>
      <c r="B83" s="39"/>
      <c r="C83" s="39"/>
      <c r="D83" s="39"/>
      <c r="E83" s="39"/>
      <c r="F83" s="39"/>
      <c r="G83" s="39"/>
      <c r="H83" s="39"/>
      <c r="I83" s="39"/>
      <c r="J83" s="39"/>
      <c r="K83" s="36"/>
      <c r="L83" s="36"/>
    </row>
    <row r="84" spans="1:12">
      <c r="A84" s="36"/>
      <c r="B84" s="39"/>
      <c r="C84" s="39"/>
      <c r="D84" s="39"/>
      <c r="E84" s="39"/>
      <c r="F84" s="39"/>
      <c r="G84" s="39"/>
      <c r="H84" s="39"/>
      <c r="I84" s="39"/>
      <c r="J84" s="39"/>
      <c r="K84" s="36"/>
      <c r="L84" s="36"/>
    </row>
    <row r="85" spans="1:1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1:1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1:1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1:1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</sheetData>
  <phoneticPr fontId="0" type="noConversion"/>
  <conditionalFormatting sqref="V54">
    <cfRule type="cellIs" dxfId="2" priority="3" operator="greaterThan">
      <formula>$K$54</formula>
    </cfRule>
    <cfRule type="cellIs" dxfId="1" priority="2" operator="greaterThan">
      <formula>$K$54</formula>
    </cfRule>
    <cfRule type="cellIs" dxfId="0" priority="1" operator="greaterThan">
      <formula>$K$54</formula>
    </cfRule>
  </conditionalFormatting>
  <pageMargins left="0.54" right="0.21" top="0.98425196850393704" bottom="0.98425196850393704" header="0.51181102362204722" footer="0.51181102362204722"/>
  <pageSetup paperSize="9" scale="95" orientation="portrait" horizontalDpi="4294967292" verticalDpi="1200" r:id="rId1"/>
  <headerFooter alignWithMargins="0">
    <oddHeader>&amp;LHAMK Riihimäki
Kirsi Lindfors</oddHeader>
    <oddFooter>Sivu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C40" sqref="C40"/>
    </sheetView>
  </sheetViews>
  <sheetFormatPr defaultRowHeight="12.75"/>
  <cols>
    <col min="1" max="1" width="13.140625" bestFit="1" customWidth="1"/>
    <col min="2" max="2" width="13.42578125" bestFit="1" customWidth="1"/>
    <col min="3" max="3" width="11.5703125" bestFit="1" customWidth="1"/>
    <col min="4" max="4" width="11.28515625" customWidth="1"/>
    <col min="8" max="8" width="14.28515625" customWidth="1"/>
    <col min="9" max="11" width="21.42578125" customWidth="1"/>
    <col min="12" max="14" width="14.28515625" customWidth="1"/>
  </cols>
  <sheetData>
    <row r="1" spans="1:8" ht="13.5" thickBot="1">
      <c r="A1" s="9"/>
      <c r="B1" s="9"/>
      <c r="C1" s="9"/>
      <c r="D1" s="13" t="s">
        <v>43</v>
      </c>
      <c r="E1" s="13" t="s">
        <v>44</v>
      </c>
      <c r="F1" s="9"/>
    </row>
    <row r="2" spans="1:8" ht="27" thickTop="1" thickBot="1">
      <c r="A2" s="9"/>
      <c r="B2" s="9"/>
      <c r="C2" s="10" t="s">
        <v>40</v>
      </c>
      <c r="D2" s="11">
        <v>0.15</v>
      </c>
      <c r="E2" s="11">
        <v>0.3</v>
      </c>
      <c r="F2" s="9"/>
    </row>
    <row r="3" spans="1:8" ht="13.5" thickTop="1">
      <c r="A3" s="9"/>
      <c r="B3" s="9"/>
      <c r="C3" s="9"/>
      <c r="D3" s="9"/>
      <c r="E3" s="9"/>
      <c r="F3" s="9"/>
    </row>
    <row r="4" spans="1:8" ht="25.5">
      <c r="A4" s="12" t="s">
        <v>41</v>
      </c>
      <c r="B4" s="13" t="s">
        <v>42</v>
      </c>
      <c r="C4" s="9"/>
      <c r="D4" s="9"/>
      <c r="E4" s="9"/>
      <c r="F4" s="9"/>
    </row>
    <row r="5" spans="1:8">
      <c r="A5" s="2" t="s">
        <v>45</v>
      </c>
      <c r="B5" s="14">
        <v>12.45</v>
      </c>
      <c r="C5" s="9"/>
      <c r="D5" s="9"/>
      <c r="E5" s="9"/>
      <c r="F5" s="9"/>
    </row>
    <row r="6" spans="1:8">
      <c r="A6" s="2" t="s">
        <v>46</v>
      </c>
      <c r="B6" s="14">
        <v>23.5</v>
      </c>
      <c r="C6" s="9"/>
      <c r="D6" s="9"/>
      <c r="E6" s="9"/>
      <c r="F6" s="9"/>
    </row>
    <row r="7" spans="1:8">
      <c r="A7" s="2" t="s">
        <v>47</v>
      </c>
      <c r="B7" s="14">
        <v>24</v>
      </c>
      <c r="C7" s="9"/>
      <c r="D7" s="9"/>
      <c r="E7" s="9"/>
      <c r="F7" s="9"/>
    </row>
    <row r="8" spans="1:8">
      <c r="A8" s="2" t="s">
        <v>48</v>
      </c>
      <c r="B8" s="14">
        <v>12.7</v>
      </c>
      <c r="C8" s="9"/>
      <c r="D8" s="9"/>
      <c r="E8" s="9"/>
      <c r="F8" s="9"/>
    </row>
    <row r="11" spans="1:8">
      <c r="H11" t="s">
        <v>59</v>
      </c>
    </row>
    <row r="12" spans="1:8" ht="13.5" thickBot="1">
      <c r="H12" t="s">
        <v>60</v>
      </c>
    </row>
    <row r="13" spans="1:8" ht="13.5" thickTop="1">
      <c r="A13" s="15" t="s">
        <v>49</v>
      </c>
      <c r="B13" s="16" t="s">
        <v>50</v>
      </c>
      <c r="C13" s="17" t="s">
        <v>51</v>
      </c>
      <c r="D13" s="17" t="s">
        <v>58</v>
      </c>
    </row>
    <row r="14" spans="1:8">
      <c r="A14" s="18" t="s">
        <v>52</v>
      </c>
      <c r="B14" s="20" t="s">
        <v>47</v>
      </c>
      <c r="C14" s="21">
        <v>22</v>
      </c>
      <c r="D14" s="21">
        <f>VLOOKUP(B14,A4:B8,2,0)*C14</f>
        <v>528</v>
      </c>
    </row>
    <row r="15" spans="1:8">
      <c r="A15" s="19" t="s">
        <v>53</v>
      </c>
      <c r="B15" s="22" t="s">
        <v>47</v>
      </c>
      <c r="C15" s="23">
        <v>3</v>
      </c>
      <c r="D15" s="21">
        <f>VLOOKUP(B15,A4:B8,2,0)*C15</f>
        <v>72</v>
      </c>
    </row>
    <row r="16" spans="1:8">
      <c r="A16" s="18" t="s">
        <v>54</v>
      </c>
      <c r="B16" s="20" t="s">
        <v>46</v>
      </c>
      <c r="C16" s="21">
        <v>15</v>
      </c>
      <c r="D16" s="21">
        <f>VLOOKUP(B16,A4:B8,2,0)*C16</f>
        <v>352.5</v>
      </c>
    </row>
    <row r="17" spans="1:13">
      <c r="A17" s="19" t="s">
        <v>55</v>
      </c>
      <c r="B17" s="22" t="s">
        <v>45</v>
      </c>
      <c r="C17" s="23">
        <v>1</v>
      </c>
      <c r="D17" s="21">
        <f>VLOOKUP(B17,A4:B8,2,0)*C17</f>
        <v>12.45</v>
      </c>
    </row>
    <row r="18" spans="1:13">
      <c r="A18" s="18" t="s">
        <v>53</v>
      </c>
      <c r="B18" s="20" t="s">
        <v>48</v>
      </c>
      <c r="C18" s="21">
        <v>13</v>
      </c>
      <c r="D18" s="21">
        <f>VLOOKUP(B18,A4:B8,2,0)*C18</f>
        <v>165.1</v>
      </c>
    </row>
    <row r="19" spans="1:13">
      <c r="A19" s="19" t="s">
        <v>56</v>
      </c>
      <c r="B19" s="22" t="s">
        <v>47</v>
      </c>
      <c r="C19" s="23">
        <v>33</v>
      </c>
      <c r="D19" s="21">
        <f>VLOOKUP(B19,A4:B8,2,0)*C19</f>
        <v>792</v>
      </c>
    </row>
    <row r="20" spans="1:13">
      <c r="A20" s="18" t="s">
        <v>57</v>
      </c>
      <c r="B20" s="20" t="s">
        <v>45</v>
      </c>
      <c r="C20" s="21">
        <v>14</v>
      </c>
      <c r="D20" s="21">
        <f>VLOOKUP(B20,A4:B8,2,0)*C20</f>
        <v>174.29999999999998</v>
      </c>
    </row>
    <row r="21" spans="1:13">
      <c r="A21" s="19" t="s">
        <v>55</v>
      </c>
      <c r="B21" s="22" t="s">
        <v>46</v>
      </c>
      <c r="C21" s="23">
        <v>5</v>
      </c>
      <c r="D21" s="21">
        <f>VLOOKUP(B21,A4:B8,2,0)*C21</f>
        <v>117.5</v>
      </c>
    </row>
    <row r="22" spans="1:13">
      <c r="A22" s="18" t="s">
        <v>52</v>
      </c>
      <c r="B22" s="20" t="s">
        <v>47</v>
      </c>
      <c r="C22" s="21">
        <v>12</v>
      </c>
      <c r="D22" s="21">
        <f>VLOOKUP(B22,A4:B8,2,0)*C22</f>
        <v>288</v>
      </c>
    </row>
    <row r="23" spans="1:13" ht="13.5" thickBot="1">
      <c r="A23" s="19" t="s">
        <v>53</v>
      </c>
      <c r="B23" s="22" t="s">
        <v>46</v>
      </c>
      <c r="C23" s="23">
        <v>16</v>
      </c>
      <c r="D23" s="21">
        <f>VLOOKUP(B23,A4:B8,2,0)*C23</f>
        <v>376</v>
      </c>
    </row>
    <row r="24" spans="1:13">
      <c r="A24" s="18" t="s">
        <v>54</v>
      </c>
      <c r="B24" s="20" t="s">
        <v>47</v>
      </c>
      <c r="C24" s="21">
        <v>3</v>
      </c>
      <c r="D24" s="21">
        <f>VLOOKUP(B24,A4:B8,2,0)*C24</f>
        <v>72</v>
      </c>
      <c r="H24" s="65" t="s">
        <v>49</v>
      </c>
      <c r="I24" s="66" t="s">
        <v>61</v>
      </c>
      <c r="J24" s="66" t="s">
        <v>74</v>
      </c>
      <c r="K24" s="66" t="s">
        <v>75</v>
      </c>
      <c r="L24" s="66" t="s">
        <v>72</v>
      </c>
      <c r="M24" s="67" t="s">
        <v>73</v>
      </c>
    </row>
    <row r="25" spans="1:13" ht="6" customHeight="1">
      <c r="A25" s="83"/>
      <c r="B25" s="84"/>
      <c r="C25" s="84"/>
      <c r="D25" s="84"/>
      <c r="H25" s="68"/>
      <c r="I25" s="69"/>
      <c r="J25" s="69"/>
      <c r="K25" s="69"/>
      <c r="L25" s="69"/>
      <c r="M25" s="70"/>
    </row>
    <row r="26" spans="1:13">
      <c r="H26" s="73" t="s">
        <v>52</v>
      </c>
      <c r="I26" s="71">
        <f>SUMIF(A14:A24,H26,D14:D24)</f>
        <v>816</v>
      </c>
      <c r="J26" s="71">
        <f>SUMIF(A14:A24,H26,C14:C24)</f>
        <v>34</v>
      </c>
      <c r="K26" s="71">
        <f>IF(J26&gt;5,IF(J26&gt;20,E2,D2),1)</f>
        <v>0.3</v>
      </c>
      <c r="L26" s="72">
        <f>I26*K26</f>
        <v>244.79999999999998</v>
      </c>
      <c r="M26" s="74">
        <f>I26-L26</f>
        <v>571.20000000000005</v>
      </c>
    </row>
    <row r="27" spans="1:13">
      <c r="H27" s="75" t="s">
        <v>53</v>
      </c>
      <c r="I27" s="71">
        <f t="shared" ref="I27:I31" si="0">SUMIF(A15:A25,H27,D15:D25)</f>
        <v>613.1</v>
      </c>
      <c r="J27" s="71">
        <f t="shared" ref="J27:J31" si="1">SUMIF(A15:A25,H27,C15:C25)</f>
        <v>32</v>
      </c>
      <c r="K27" s="71">
        <f>IF(J27&gt;5,IF(J27&gt;20,E2,D2),1)</f>
        <v>0.3</v>
      </c>
      <c r="L27" s="72">
        <f t="shared" ref="L27:L31" si="2">I27*K27</f>
        <v>183.93</v>
      </c>
      <c r="M27" s="74">
        <f t="shared" ref="M27:M31" si="3">I27-L27</f>
        <v>429.17</v>
      </c>
    </row>
    <row r="28" spans="1:13">
      <c r="H28" s="73" t="s">
        <v>54</v>
      </c>
      <c r="I28" s="71">
        <f t="shared" si="0"/>
        <v>424.5</v>
      </c>
      <c r="J28" s="71">
        <f t="shared" si="1"/>
        <v>18</v>
      </c>
      <c r="K28" s="71">
        <f>IF(J28&gt;5,IF(J28&gt;20,E2,D2),1)</f>
        <v>0.15</v>
      </c>
      <c r="L28" s="72">
        <f t="shared" si="2"/>
        <v>63.674999999999997</v>
      </c>
      <c r="M28" s="74">
        <f t="shared" si="3"/>
        <v>360.82499999999999</v>
      </c>
    </row>
    <row r="29" spans="1:13">
      <c r="H29" s="75" t="s">
        <v>55</v>
      </c>
      <c r="I29" s="71">
        <f t="shared" si="0"/>
        <v>129.94999999999999</v>
      </c>
      <c r="J29" s="71">
        <f t="shared" si="1"/>
        <v>6</v>
      </c>
      <c r="K29" s="71">
        <f>IF(J29&gt;5,IF(J29&gt;20,E2,D2),1)</f>
        <v>0.15</v>
      </c>
      <c r="L29" s="72">
        <f t="shared" si="2"/>
        <v>19.492499999999996</v>
      </c>
      <c r="M29" s="74">
        <f t="shared" si="3"/>
        <v>110.4575</v>
      </c>
    </row>
    <row r="30" spans="1:13">
      <c r="H30" s="73" t="s">
        <v>56</v>
      </c>
      <c r="I30" s="71">
        <f t="shared" si="0"/>
        <v>792</v>
      </c>
      <c r="J30" s="71">
        <f t="shared" si="1"/>
        <v>33</v>
      </c>
      <c r="K30" s="71">
        <f>IF(J30&gt;5,IF(J30&gt;20,E2,D2),1)</f>
        <v>0.3</v>
      </c>
      <c r="L30" s="72">
        <f t="shared" si="2"/>
        <v>237.6</v>
      </c>
      <c r="M30" s="74">
        <f t="shared" si="3"/>
        <v>554.4</v>
      </c>
    </row>
    <row r="31" spans="1:13" ht="13.5" thickBot="1">
      <c r="H31" s="76" t="s">
        <v>57</v>
      </c>
      <c r="I31" s="77">
        <f t="shared" si="0"/>
        <v>174.29999999999998</v>
      </c>
      <c r="J31" s="77">
        <f t="shared" si="1"/>
        <v>14</v>
      </c>
      <c r="K31" s="77">
        <f>IF(J31&gt;5,IF(J31&gt;20,E2,D2),1)</f>
        <v>0.15</v>
      </c>
      <c r="L31" s="78">
        <f t="shared" si="2"/>
        <v>26.144999999999996</v>
      </c>
      <c r="M31" s="79">
        <f t="shared" si="3"/>
        <v>148.15499999999997</v>
      </c>
    </row>
    <row r="32" spans="1:13" ht="13.5" thickBot="1">
      <c r="H32" s="64" t="s">
        <v>62</v>
      </c>
      <c r="I32" s="80">
        <f>SUM(I26:I31)</f>
        <v>2949.8500000000004</v>
      </c>
      <c r="J32" s="80">
        <f t="shared" ref="J32:M32" si="4">SUM(J26:J31)</f>
        <v>137</v>
      </c>
      <c r="K32" s="80"/>
      <c r="L32" s="81">
        <f t="shared" si="4"/>
        <v>775.64250000000004</v>
      </c>
      <c r="M32" s="82">
        <f t="shared" si="4"/>
        <v>2174.2075000000004</v>
      </c>
    </row>
    <row r="33" spans="12:13">
      <c r="L33" s="40"/>
      <c r="M33" s="40"/>
    </row>
  </sheetData>
  <mergeCells count="1">
    <mergeCell ref="H25:M2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välimatkat</vt:lpstr>
      <vt:lpstr>Jos</vt:lpstr>
      <vt:lpstr>välimatkat!välimatkataulukko</vt:lpstr>
    </vt:vector>
  </TitlesOfParts>
  <Company>Hämeen ammattikorkeakoulu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Lindfors</dc:creator>
  <cp:lastModifiedBy>Vepi</cp:lastModifiedBy>
  <dcterms:created xsi:type="dcterms:W3CDTF">2004-01-28T11:03:32Z</dcterms:created>
  <dcterms:modified xsi:type="dcterms:W3CDTF">2014-04-20T10:49:14Z</dcterms:modified>
</cp:coreProperties>
</file>